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<sst xmlns="http://schemas.openxmlformats.org/spreadsheetml/2006/main" count="516" uniqueCount="257">
  <si>
    <t>§</t>
  </si>
  <si>
    <t>j</t>
  </si>
  <si>
    <t>k</t>
  </si>
  <si>
    <t>l</t>
  </si>
  <si>
    <t>m</t>
  </si>
  <si>
    <t xml:space="preserve">Обща  допълваща субсидия </t>
  </si>
  <si>
    <t xml:space="preserve">Целева субсидия-капиталова </t>
  </si>
  <si>
    <t>Субвенции (бедствия)</t>
  </si>
  <si>
    <t>Други субвенции (превоз на ученици до 16 г.; превоз на ветерани)</t>
  </si>
  <si>
    <t xml:space="preserve">Получени трансфери </t>
  </si>
  <si>
    <t xml:space="preserve">Предоставени трансфери </t>
  </si>
  <si>
    <t>Трансфери от МТСП</t>
  </si>
  <si>
    <t>Остатък в лв. (от предходния период)</t>
  </si>
  <si>
    <t xml:space="preserve">Наличност в края на периода </t>
  </si>
  <si>
    <t>Общо:</t>
  </si>
  <si>
    <t>Разходи</t>
  </si>
  <si>
    <t>„Общинска администрация”</t>
  </si>
  <si>
    <t>Възнаграждения и осигуровки</t>
  </si>
  <si>
    <t xml:space="preserve">„Други дейности на вътрешна сигурност” </t>
  </si>
  <si>
    <t>(Обществени възпитатели МКБППМН)</t>
  </si>
  <si>
    <t xml:space="preserve">Възнаграждения и осигурителни плащания </t>
  </si>
  <si>
    <t>Издръжки</t>
  </si>
  <si>
    <t>Възнаграждения и осигурителни плащания</t>
  </si>
  <si>
    <t xml:space="preserve">Издръжка </t>
  </si>
  <si>
    <t xml:space="preserve">„Др. дейности по управление на кризи” </t>
  </si>
  <si>
    <t>Издръжка</t>
  </si>
  <si>
    <t>„ОУ”</t>
  </si>
  <si>
    <t>51-55</t>
  </si>
  <si>
    <t xml:space="preserve">Капиталови разходи </t>
  </si>
  <si>
    <t>„Други дейности по образованието”</t>
  </si>
  <si>
    <t>(Движение на училищните рейсове)</t>
  </si>
  <si>
    <t>-</t>
  </si>
  <si>
    <t>„Здр.кабинет в дет.градини и училища”</t>
  </si>
  <si>
    <t>Възн-я и осиг.пл-я</t>
  </si>
  <si>
    <t xml:space="preserve">„Център за обществена подкрепа”  </t>
  </si>
  <si>
    <t xml:space="preserve">„Програми за временна заетост” </t>
  </si>
  <si>
    <t>42-00</t>
  </si>
  <si>
    <t>Текущи трансфери</t>
  </si>
  <si>
    <t xml:space="preserve">„Спорт за всички” </t>
  </si>
  <si>
    <t>(Целеви за спортни пособия за ОУ и ЦДГ)</t>
  </si>
  <si>
    <t>„Читалища”</t>
  </si>
  <si>
    <t>45-00</t>
  </si>
  <si>
    <t>Субсидии</t>
  </si>
  <si>
    <t>Капиталови разходи</t>
  </si>
  <si>
    <t>(Присъдени издръжки, обучение на персонала)</t>
  </si>
  <si>
    <t>ОБЩИНСКИ ДЕЙНОСТИ</t>
  </si>
  <si>
    <t>Приходи</t>
  </si>
  <si>
    <t>Патентен дънък</t>
  </si>
  <si>
    <t xml:space="preserve">Данък в/у недв.имоти </t>
  </si>
  <si>
    <t>Данък в/у прев.средства</t>
  </si>
  <si>
    <t>Данък при придоб. на имущество</t>
  </si>
  <si>
    <t xml:space="preserve">Други данъци </t>
  </si>
  <si>
    <t>(Пътен данък за предходни години)</t>
  </si>
  <si>
    <t>Нетни приходи от прод. на стоки (ксерокс)</t>
  </si>
  <si>
    <t xml:space="preserve">Наем на имущество </t>
  </si>
  <si>
    <t>Наем на земя</t>
  </si>
  <si>
    <t>Лихви по текущи банкови сметки</t>
  </si>
  <si>
    <t xml:space="preserve">Такса детска градини </t>
  </si>
  <si>
    <t xml:space="preserve">Такса за тротоари, тържища </t>
  </si>
  <si>
    <t xml:space="preserve">Такса битови отпадъци </t>
  </si>
  <si>
    <t xml:space="preserve">Такса технически услуги </t>
  </si>
  <si>
    <t xml:space="preserve">Такса административни услуги </t>
  </si>
  <si>
    <t xml:space="preserve"> Други общ.такси  (такса билки)</t>
  </si>
  <si>
    <t>Глоби, санкции, неустойки</t>
  </si>
  <si>
    <t>Застрахователни обезщетения</t>
  </si>
  <si>
    <t xml:space="preserve">Други неданъчни приходи (тръжна документация, серв.право, втор. суровини) </t>
  </si>
  <si>
    <t>Внесен ДДС</t>
  </si>
  <si>
    <t xml:space="preserve">Данък върху приходи от стопанска дейност </t>
  </si>
  <si>
    <t>Постъпления от продажби на сгради</t>
  </si>
  <si>
    <t xml:space="preserve">Постъпления от продажба на земя </t>
  </si>
  <si>
    <t xml:space="preserve">Приходи от концесии </t>
  </si>
  <si>
    <t xml:space="preserve">Дарения </t>
  </si>
  <si>
    <t>Обща изравн.субсидия</t>
  </si>
  <si>
    <t xml:space="preserve">Целева субсидия –капиталова </t>
  </si>
  <si>
    <t>Субвенции (ДДС по Сапард)</t>
  </si>
  <si>
    <t>Получени трансфери от ПУДООС</t>
  </si>
  <si>
    <t>Получен заем (по Сапард)</t>
  </si>
  <si>
    <t>Погасени заеми (по Сапард)</t>
  </si>
  <si>
    <t xml:space="preserve">Остатък в лв. по сметки от предходния период </t>
  </si>
  <si>
    <t xml:space="preserve">Остатък в лв. в края на периода </t>
  </si>
  <si>
    <t>Помощи по Решение на Общински съвет</t>
  </si>
  <si>
    <t>46-00</t>
  </si>
  <si>
    <t>Членски внос (НСОРБ)</t>
  </si>
  <si>
    <t xml:space="preserve">Общо: </t>
  </si>
  <si>
    <t>„Общински съвет”</t>
  </si>
  <si>
    <t>„Прев. дейност за намаляне последствията от бедствия”</t>
  </si>
  <si>
    <t>(материали и др.)</t>
  </si>
  <si>
    <t>Издръжка (материали)</t>
  </si>
  <si>
    <t>„Водоснабдяване и канализация”</t>
  </si>
  <si>
    <t>„Осветление на улици и площади”</t>
  </si>
  <si>
    <t>155847</t>
  </si>
  <si>
    <t xml:space="preserve">„Управление /контрол и рег. на дейностите по опазване на околната среда” </t>
  </si>
  <si>
    <t>02-05</t>
  </si>
  <si>
    <t>974</t>
  </si>
  <si>
    <t>8868</t>
  </si>
  <si>
    <t>38531</t>
  </si>
  <si>
    <t>48373</t>
  </si>
  <si>
    <t>„Чистота” (сметосъбиране и извозване)</t>
  </si>
  <si>
    <t>01-05</t>
  </si>
  <si>
    <t xml:space="preserve">Възнаграждения и осигуровки </t>
  </si>
  <si>
    <t>63076</t>
  </si>
  <si>
    <t>183234</t>
  </si>
  <si>
    <t>246308</t>
  </si>
  <si>
    <t>„Други дейности по опазване на околната среда”</t>
  </si>
  <si>
    <t>38959</t>
  </si>
  <si>
    <t>5576</t>
  </si>
  <si>
    <t>44535</t>
  </si>
  <si>
    <t>„Спортни бази”</t>
  </si>
  <si>
    <t>6300</t>
  </si>
  <si>
    <t>33501</t>
  </si>
  <si>
    <t xml:space="preserve">(погребения на самотни граждани, ритуали) </t>
  </si>
  <si>
    <t>648</t>
  </si>
  <si>
    <t>3817</t>
  </si>
  <si>
    <t>4489</t>
  </si>
  <si>
    <t>8954</t>
  </si>
  <si>
    <t>„Ремонт пътища”</t>
  </si>
  <si>
    <t>2118</t>
  </si>
  <si>
    <t>36744</t>
  </si>
  <si>
    <t>762723</t>
  </si>
  <si>
    <t>801585</t>
  </si>
  <si>
    <t xml:space="preserve">„Управление, контрол и регулиране на дейностите по транспорта” </t>
  </si>
  <si>
    <t>43-01</t>
  </si>
  <si>
    <t>Субсидия</t>
  </si>
  <si>
    <t>3000</t>
  </si>
  <si>
    <t>17366</t>
  </si>
  <si>
    <t>10718</t>
  </si>
  <si>
    <t>12906</t>
  </si>
  <si>
    <t>Общо общински дейности:</t>
  </si>
  <si>
    <t>3295541</t>
  </si>
  <si>
    <t>„Дофинансиране на държавни дейности с общински приходи”</t>
  </si>
  <si>
    <t>28226</t>
  </si>
  <si>
    <t>28213</t>
  </si>
  <si>
    <t>6783</t>
  </si>
  <si>
    <t>34996</t>
  </si>
  <si>
    <t>51-00</t>
  </si>
  <si>
    <t>7000</t>
  </si>
  <si>
    <t>67691</t>
  </si>
  <si>
    <t>74691</t>
  </si>
  <si>
    <t xml:space="preserve">Общо дофинансиране: </t>
  </si>
  <si>
    <t>150175</t>
  </si>
  <si>
    <t>Общо от местни приходи:</t>
  </si>
  <si>
    <t>3445716</t>
  </si>
  <si>
    <t>Наименование на параграф</t>
  </si>
  <si>
    <t>"Делегирани от държавата дейности"</t>
  </si>
  <si>
    <t>01..05</t>
  </si>
  <si>
    <t xml:space="preserve">Възстановени субвенции  </t>
  </si>
  <si>
    <t>Срочен депозит в лв.</t>
  </si>
  <si>
    <t>"Избори"</t>
  </si>
  <si>
    <t>(Медиатор, лекарства на ветерани)</t>
  </si>
  <si>
    <t>Лихви по срочни депозити</t>
  </si>
  <si>
    <t>Нал.в лв. по ср.депозити в лв</t>
  </si>
  <si>
    <t>"Поддръжка на уличната мрежа"</t>
  </si>
  <si>
    <t xml:space="preserve">51-55 </t>
  </si>
  <si>
    <t>"Упр.,контрол и рег. на дейн по транспорта"</t>
  </si>
  <si>
    <t>"Общинска администрация"</t>
  </si>
  <si>
    <t>Бюджет 2010</t>
  </si>
  <si>
    <t>Дивиденти</t>
  </si>
  <si>
    <t>Бюджет2010</t>
  </si>
  <si>
    <t>начален</t>
  </si>
  <si>
    <r>
      <t>„Други сл. и дейности по подпомагане на заетостта”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(поевт. на храна – пенсионери)</t>
    </r>
  </si>
  <si>
    <r>
      <t xml:space="preserve"> </t>
    </r>
    <r>
      <rPr>
        <sz val="9"/>
        <rFont val="Arial"/>
        <family val="2"/>
      </rPr>
      <t>(служители към кметствата – почистване на кметства)</t>
    </r>
  </si>
  <si>
    <r>
      <t xml:space="preserve"> </t>
    </r>
    <r>
      <rPr>
        <sz val="9"/>
        <rFont val="Arial"/>
        <family val="2"/>
      </rPr>
      <t>(спортни клубове и стадиони)</t>
    </r>
    <r>
      <rPr>
        <b/>
        <sz val="9"/>
        <rFont val="Arial"/>
        <family val="2"/>
      </rPr>
      <t xml:space="preserve"> </t>
    </r>
  </si>
  <si>
    <r>
      <t>„Обредни домове и зали”</t>
    </r>
    <r>
      <rPr>
        <sz val="9"/>
        <rFont val="Arial"/>
        <family val="2"/>
      </rPr>
      <t xml:space="preserve"> </t>
    </r>
  </si>
  <si>
    <r>
      <t>(субсидия – Ахматово)</t>
    </r>
    <r>
      <rPr>
        <b/>
        <u val="single"/>
        <sz val="9"/>
        <rFont val="Arial"/>
        <family val="2"/>
      </rPr>
      <t xml:space="preserve"> </t>
    </r>
  </si>
  <si>
    <t>Изготвил:</t>
  </si>
  <si>
    <t xml:space="preserve"> </t>
  </si>
  <si>
    <t>(Й.Ташев)</t>
  </si>
  <si>
    <t>Резерв -дофинансиране малом.пар-ки ОУ</t>
  </si>
  <si>
    <t>уточнен план</t>
  </si>
  <si>
    <t xml:space="preserve">Бюджет2011 </t>
  </si>
  <si>
    <t xml:space="preserve">Нетна сума-ср-ва за межд.плащания </t>
  </si>
  <si>
    <t>Общо</t>
  </si>
  <si>
    <t>Пост-я от продажби на НМДА(право на строеж)</t>
  </si>
  <si>
    <t>Нетна сума-ср-ва за межд.плащания</t>
  </si>
  <si>
    <t>Възнаграждения и осиг.плащания</t>
  </si>
  <si>
    <t>"Др.дейности по здравеопазването"</t>
  </si>
  <si>
    <t>51..55</t>
  </si>
  <si>
    <t>"ЦДГ"</t>
  </si>
  <si>
    <t>Предоставени за межд.плащания</t>
  </si>
  <si>
    <t>Възстановени от междинни плащания</t>
  </si>
  <si>
    <t>Възстановени за межд.плащания</t>
  </si>
  <si>
    <t>Прил.1</t>
  </si>
  <si>
    <t>ут.план31.12</t>
  </si>
  <si>
    <t xml:space="preserve">Бюджет </t>
  </si>
  <si>
    <t>Друго финансиране</t>
  </si>
  <si>
    <t>Бюджет 2011</t>
  </si>
  <si>
    <t>нач.план</t>
  </si>
  <si>
    <t xml:space="preserve">Вр.съхр.ср-ва </t>
  </si>
  <si>
    <t>Отчет</t>
  </si>
  <si>
    <t>Taкса за приежаване на куче</t>
  </si>
  <si>
    <t>Предоставени трансфери(отчисления бит.отп-ци)</t>
  </si>
  <si>
    <t>Временна финансова помощ</t>
  </si>
  <si>
    <t>Чл.внос в нетърг.орг-ии</t>
  </si>
  <si>
    <t>Бюджет2013</t>
  </si>
  <si>
    <t>Трансфер м-у бюдж.сметки и извънбюджетни сметки</t>
  </si>
  <si>
    <t>Придобиване на акции и дялове</t>
  </si>
  <si>
    <t>Погасени дългосрочни заеми в страната</t>
  </si>
  <si>
    <t>"Преванивна дйност по бедствия и аварий"</t>
  </si>
  <si>
    <t>"Разходи за лихви"</t>
  </si>
  <si>
    <t>Разходи за лихви по заеми в страната</t>
  </si>
  <si>
    <t>"Др.разходи, некласифицирани по други функции"</t>
  </si>
  <si>
    <t>Издръжка(такси ангажимент и такса адм.обсл-не по кредити)</t>
  </si>
  <si>
    <t>Бюджет2012</t>
  </si>
  <si>
    <t>ут.план2012</t>
  </si>
  <si>
    <t>ут. план</t>
  </si>
  <si>
    <t xml:space="preserve">Отчет </t>
  </si>
  <si>
    <t>Вноски-минали години</t>
  </si>
  <si>
    <t>Трансфери ПУДООС</t>
  </si>
  <si>
    <t>"ОМП"  (Дежурни)</t>
  </si>
  <si>
    <t>Tуристически данък</t>
  </si>
  <si>
    <t>Пост-я от продажба на тр.средства</t>
  </si>
  <si>
    <t>Получен трансфер от ИБСФ</t>
  </si>
  <si>
    <t>"Др.програми по вр.заетост"</t>
  </si>
  <si>
    <t>"Др.служби и дейности по соц.осиг.и подп. на  заетостта"</t>
  </si>
  <si>
    <t>02..05</t>
  </si>
  <si>
    <t xml:space="preserve">% на </t>
  </si>
  <si>
    <t>изпълн-е</t>
  </si>
  <si>
    <t>Бюджет 2014 начален</t>
  </si>
  <si>
    <t>Бюджет 2014 ут.план</t>
  </si>
  <si>
    <t>"Център за настаняване от семеен тип"</t>
  </si>
  <si>
    <t>Такса за детски ясли</t>
  </si>
  <si>
    <t>Др.фин.операции</t>
  </si>
  <si>
    <t>Др.финансиране</t>
  </si>
  <si>
    <t>Детски ясли</t>
  </si>
  <si>
    <t>01...05</t>
  </si>
  <si>
    <t>Погашения по финансов лизинг</t>
  </si>
  <si>
    <t>Наказателни лихви за данъци и такси</t>
  </si>
  <si>
    <t>„Лихви”</t>
  </si>
  <si>
    <t>"Дейности по поч.дело"</t>
  </si>
  <si>
    <t>Задължения по финансов лизинг</t>
  </si>
  <si>
    <t>Погашения по  финансов лизинг</t>
  </si>
  <si>
    <t xml:space="preserve">Безлихвен заем от ПУДООС за камион </t>
  </si>
  <si>
    <t>Вр. съхр.средства(проект "Деца в риск")</t>
  </si>
  <si>
    <t>"Професионални училища"</t>
  </si>
  <si>
    <t>01,,05</t>
  </si>
  <si>
    <t>51,,55</t>
  </si>
  <si>
    <t>„Яслена група към ДГ”</t>
  </si>
  <si>
    <t>Остатък в лв. равност. във валута (от предходния период)</t>
  </si>
  <si>
    <t>Трансфери от ИБСФ</t>
  </si>
  <si>
    <t>"Проф.училища"</t>
  </si>
  <si>
    <t xml:space="preserve">„Клубове на пенсионера” </t>
  </si>
  <si>
    <t xml:space="preserve">„ДГ” </t>
  </si>
  <si>
    <t>„ДГ”</t>
  </si>
  <si>
    <t>"Др.дейн.по соц осиг."</t>
  </si>
  <si>
    <t>Членски внос</t>
  </si>
  <si>
    <t>Получени дългосрочни заеми</t>
  </si>
  <si>
    <t>Бюджет 2020</t>
  </si>
  <si>
    <t>(медиатор)</t>
  </si>
  <si>
    <t>"Център за соц.рехабилитация и интеграция"</t>
  </si>
  <si>
    <t xml:space="preserve">„Дн.център за деца и/или пълн.лица” </t>
  </si>
  <si>
    <t xml:space="preserve">               </t>
  </si>
  <si>
    <t>"Ликвидиране на посл. от бедствия"</t>
  </si>
  <si>
    <t>Кап.разходи</t>
  </si>
  <si>
    <t>Издр.</t>
  </si>
  <si>
    <t>„ПВЗ”</t>
  </si>
  <si>
    <t>00-98</t>
  </si>
  <si>
    <t>"Резерв за непредвидени и неотложни разходи" - искане до МФ за трансормиране на целева субсидия за капиталови разходи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</si>
</sst>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Verdana"/>
      <family val="2"/>
    </font>
    <font>
      <sz val="9"/>
      <name val="Wingdings 2"/>
      <family val="1"/>
    </font>
    <font>
      <sz val="9"/>
      <name val="Times New Roman"/>
      <family val="1"/>
    </font>
    <font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3" fillId="33" borderId="14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3" fillId="33" borderId="24" xfId="0" applyFont="1" applyFill="1" applyBorder="1" applyAlignment="1">
      <alignment horizontal="right"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" fontId="3" fillId="33" borderId="14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" fontId="3" fillId="33" borderId="14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33" borderId="24" xfId="0" applyFont="1" applyFill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" fontId="3" fillId="33" borderId="14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" fontId="3" fillId="33" borderId="14" xfId="0" applyNumberFormat="1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33" borderId="30" xfId="0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33" borderId="31" xfId="0" applyFont="1" applyFill="1" applyBorder="1" applyAlignment="1">
      <alignment vertical="top" wrapText="1"/>
    </xf>
    <xf numFmtId="0" fontId="3" fillId="33" borderId="32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33" borderId="11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3" fillId="33" borderId="27" xfId="0" applyFont="1" applyFill="1" applyBorder="1" applyAlignment="1">
      <alignment horizontal="right"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horizontal="right" vertical="top" wrapText="1"/>
    </xf>
    <xf numFmtId="0" fontId="3" fillId="33" borderId="29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/>
    </xf>
    <xf numFmtId="0" fontId="3" fillId="33" borderId="14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3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2" fillId="0" borderId="14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>
      <alignment/>
    </xf>
    <xf numFmtId="2" fontId="3" fillId="33" borderId="14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4" fontId="9" fillId="0" borderId="11" xfId="0" applyNumberFormat="1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0" fillId="0" borderId="14" xfId="0" applyBorder="1" applyAlignment="1">
      <alignment/>
    </xf>
    <xf numFmtId="16" fontId="3" fillId="33" borderId="0" xfId="0" applyNumberFormat="1" applyFont="1" applyFill="1" applyBorder="1" applyAlignment="1">
      <alignment horizontal="right" vertical="top" wrapText="1"/>
    </xf>
    <xf numFmtId="16" fontId="3" fillId="33" borderId="14" xfId="0" applyNumberFormat="1" applyFont="1" applyFill="1" applyBorder="1" applyAlignment="1">
      <alignment horizontal="center" vertical="top" wrapText="1"/>
    </xf>
    <xf numFmtId="2" fontId="0" fillId="0" borderId="14" xfId="0" applyNumberFormat="1" applyBorder="1" applyAlignment="1">
      <alignment/>
    </xf>
    <xf numFmtId="2" fontId="9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3" fillId="33" borderId="37" xfId="0" applyFont="1" applyFill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3" fillId="33" borderId="24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3" fillId="33" borderId="14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8"/>
  <sheetViews>
    <sheetView tabSelected="1" zoomScalePageLayoutView="0" workbookViewId="0" topLeftCell="A414">
      <selection activeCell="R345" sqref="R345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3" width="9.28125" style="0" hidden="1" customWidth="1"/>
    <col min="4" max="4" width="11.57421875" style="0" hidden="1" customWidth="1"/>
    <col min="5" max="5" width="11.421875" style="0" hidden="1" customWidth="1"/>
    <col min="6" max="6" width="11.7109375" style="0" hidden="1" customWidth="1"/>
    <col min="7" max="7" width="11.57421875" style="0" hidden="1" customWidth="1"/>
    <col min="8" max="9" width="11.140625" style="0" hidden="1" customWidth="1"/>
    <col min="10" max="10" width="10.421875" style="0" hidden="1" customWidth="1"/>
    <col min="11" max="11" width="12.00390625" style="0" hidden="1" customWidth="1"/>
    <col min="12" max="12" width="12.140625" style="0" hidden="1" customWidth="1"/>
    <col min="13" max="14" width="10.140625" style="0" hidden="1" customWidth="1"/>
    <col min="15" max="15" width="0" style="0" hidden="1" customWidth="1"/>
    <col min="16" max="16" width="10.140625" style="0" hidden="1" customWidth="1"/>
    <col min="17" max="17" width="9.7109375" style="0" hidden="1" customWidth="1"/>
  </cols>
  <sheetData>
    <row r="1" spans="6:21" ht="12.75">
      <c r="F1" s="1"/>
      <c r="G1" s="1"/>
      <c r="H1" s="1"/>
      <c r="I1" s="1" t="s">
        <v>181</v>
      </c>
      <c r="M1" t="s">
        <v>181</v>
      </c>
      <c r="U1" t="s">
        <v>181</v>
      </c>
    </row>
    <row r="2" spans="1:7" ht="12.75" hidden="1">
      <c r="A2" s="2"/>
      <c r="B2" s="3" t="s">
        <v>143</v>
      </c>
      <c r="C2" s="2"/>
      <c r="D2" s="2"/>
      <c r="E2" s="2"/>
      <c r="F2" s="19"/>
      <c r="G2" s="19"/>
    </row>
    <row r="3" spans="1:7" ht="9" customHeight="1">
      <c r="A3" s="2"/>
      <c r="B3" s="3"/>
      <c r="C3" s="2"/>
      <c r="D3" s="2"/>
      <c r="E3" s="2"/>
      <c r="F3" s="19"/>
      <c r="G3" s="19"/>
    </row>
    <row r="4" spans="1:7" ht="11.25" customHeight="1">
      <c r="A4" s="4"/>
      <c r="B4" s="5" t="s">
        <v>46</v>
      </c>
      <c r="C4" s="4"/>
      <c r="D4" s="4"/>
      <c r="E4" s="4"/>
      <c r="F4" s="20"/>
      <c r="G4" s="20"/>
    </row>
    <row r="5" spans="1:18" ht="12.75">
      <c r="A5" s="6" t="s">
        <v>0</v>
      </c>
      <c r="B5" s="6" t="s">
        <v>142</v>
      </c>
      <c r="C5" s="7"/>
      <c r="D5" s="6" t="s">
        <v>157</v>
      </c>
      <c r="E5" s="6" t="s">
        <v>155</v>
      </c>
      <c r="F5" s="8" t="s">
        <v>185</v>
      </c>
      <c r="G5" s="8" t="s">
        <v>169</v>
      </c>
      <c r="H5" s="8" t="s">
        <v>202</v>
      </c>
      <c r="I5" s="110" t="s">
        <v>183</v>
      </c>
      <c r="J5" s="110" t="s">
        <v>188</v>
      </c>
      <c r="K5" s="110" t="s">
        <v>193</v>
      </c>
      <c r="L5" s="110" t="s">
        <v>193</v>
      </c>
      <c r="M5" s="121" t="s">
        <v>205</v>
      </c>
      <c r="N5" s="150" t="s">
        <v>217</v>
      </c>
      <c r="O5" s="150" t="s">
        <v>218</v>
      </c>
      <c r="P5" s="121" t="s">
        <v>205</v>
      </c>
      <c r="Q5" s="110" t="s">
        <v>215</v>
      </c>
      <c r="R5" s="150" t="s">
        <v>246</v>
      </c>
    </row>
    <row r="6" spans="1:18" ht="22.5">
      <c r="A6" s="9"/>
      <c r="B6" s="10"/>
      <c r="C6" s="11"/>
      <c r="D6" s="10" t="s">
        <v>158</v>
      </c>
      <c r="E6" s="10" t="s">
        <v>168</v>
      </c>
      <c r="F6" s="12" t="s">
        <v>186</v>
      </c>
      <c r="G6" s="12" t="s">
        <v>182</v>
      </c>
      <c r="H6" s="113" t="s">
        <v>158</v>
      </c>
      <c r="I6" s="112" t="s">
        <v>203</v>
      </c>
      <c r="J6" s="117">
        <v>41274</v>
      </c>
      <c r="K6" s="117" t="s">
        <v>186</v>
      </c>
      <c r="L6" s="112" t="s">
        <v>204</v>
      </c>
      <c r="M6" s="117">
        <v>41639</v>
      </c>
      <c r="N6" s="151"/>
      <c r="O6" s="151"/>
      <c r="P6" s="117">
        <v>42004</v>
      </c>
      <c r="Q6" s="112" t="s">
        <v>216</v>
      </c>
      <c r="R6" s="151"/>
    </row>
    <row r="7" spans="1:7" ht="12.75" hidden="1">
      <c r="A7" s="13" t="s">
        <v>1</v>
      </c>
      <c r="B7" s="14" t="s">
        <v>2</v>
      </c>
      <c r="C7" s="14" t="s">
        <v>3</v>
      </c>
      <c r="D7" s="14"/>
      <c r="E7" s="14" t="s">
        <v>4</v>
      </c>
      <c r="F7" s="19"/>
      <c r="G7" s="19"/>
    </row>
    <row r="8" spans="1:18" ht="12.75">
      <c r="A8" s="29">
        <v>3111</v>
      </c>
      <c r="B8" s="30" t="s">
        <v>5</v>
      </c>
      <c r="C8" s="31">
        <v>3151328</v>
      </c>
      <c r="D8" s="32">
        <v>3201019</v>
      </c>
      <c r="E8" s="31">
        <v>3474231</v>
      </c>
      <c r="F8" s="17">
        <v>3305066</v>
      </c>
      <c r="G8" s="17">
        <v>3535519</v>
      </c>
      <c r="H8" s="111">
        <v>3614022</v>
      </c>
      <c r="I8" s="111">
        <v>3766715</v>
      </c>
      <c r="J8" s="111">
        <v>3766715</v>
      </c>
      <c r="K8" s="111">
        <v>3875951</v>
      </c>
      <c r="L8" s="111">
        <v>4104486</v>
      </c>
      <c r="M8" s="111">
        <v>4104486</v>
      </c>
      <c r="N8" s="111">
        <v>3958384</v>
      </c>
      <c r="O8" s="111">
        <v>4253849</v>
      </c>
      <c r="P8" s="111">
        <v>4253849</v>
      </c>
      <c r="Q8" s="125">
        <f>SUM(P8/O8*100)</f>
        <v>100</v>
      </c>
      <c r="R8" s="129">
        <v>8342968</v>
      </c>
    </row>
    <row r="9" spans="1:18" ht="12.75">
      <c r="A9" s="33">
        <v>3113</v>
      </c>
      <c r="B9" s="34" t="s">
        <v>6</v>
      </c>
      <c r="C9" s="32">
        <v>74415</v>
      </c>
      <c r="D9" s="32"/>
      <c r="E9" s="32">
        <v>0</v>
      </c>
      <c r="F9" s="17"/>
      <c r="G9" s="17"/>
      <c r="H9" s="17"/>
      <c r="I9" s="17">
        <v>1062653</v>
      </c>
      <c r="J9" s="17">
        <v>1062653</v>
      </c>
      <c r="K9" s="17">
        <v>0</v>
      </c>
      <c r="L9" s="17">
        <v>0</v>
      </c>
      <c r="M9" s="17">
        <v>0</v>
      </c>
      <c r="N9" s="17"/>
      <c r="O9" s="17">
        <v>0</v>
      </c>
      <c r="P9" s="17">
        <v>0</v>
      </c>
      <c r="Q9" s="125"/>
      <c r="R9" s="129"/>
    </row>
    <row r="10" spans="1:18" ht="12.75">
      <c r="A10" s="33">
        <v>3118</v>
      </c>
      <c r="B10" s="34" t="s">
        <v>7</v>
      </c>
      <c r="C10" s="32">
        <v>32374</v>
      </c>
      <c r="D10" s="32"/>
      <c r="E10" s="32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9500</v>
      </c>
      <c r="P10" s="17">
        <v>9500</v>
      </c>
      <c r="Q10" s="125"/>
      <c r="R10" s="129"/>
    </row>
    <row r="11" spans="1:18" ht="12.75">
      <c r="A11" s="33">
        <v>3120</v>
      </c>
      <c r="B11" s="34" t="s">
        <v>145</v>
      </c>
      <c r="C11" s="32">
        <v>-2</v>
      </c>
      <c r="D11" s="32"/>
      <c r="E11" s="3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25"/>
      <c r="R11" s="129"/>
    </row>
    <row r="12" spans="1:18" ht="24">
      <c r="A12" s="33">
        <v>3128</v>
      </c>
      <c r="B12" s="34" t="s">
        <v>8</v>
      </c>
      <c r="C12" s="32">
        <v>58050</v>
      </c>
      <c r="D12" s="32"/>
      <c r="E12" s="32">
        <v>77655</v>
      </c>
      <c r="F12" s="17">
        <v>0</v>
      </c>
      <c r="G12" s="17">
        <v>78019</v>
      </c>
      <c r="H12" s="111"/>
      <c r="I12" s="111">
        <v>87544</v>
      </c>
      <c r="J12" s="111">
        <v>86066</v>
      </c>
      <c r="K12" s="111">
        <v>0</v>
      </c>
      <c r="L12" s="111">
        <v>89178</v>
      </c>
      <c r="M12" s="111">
        <v>89178</v>
      </c>
      <c r="N12" s="111"/>
      <c r="O12" s="111">
        <v>89166</v>
      </c>
      <c r="P12" s="111">
        <v>89166</v>
      </c>
      <c r="Q12" s="125">
        <f>SUM(P12/O12*100)</f>
        <v>100</v>
      </c>
      <c r="R12" s="129"/>
    </row>
    <row r="13" spans="1:18" ht="12.75">
      <c r="A13" s="33">
        <v>3140</v>
      </c>
      <c r="B13" s="34" t="s">
        <v>206</v>
      </c>
      <c r="C13" s="32"/>
      <c r="D13" s="32"/>
      <c r="E13" s="32"/>
      <c r="F13" s="17"/>
      <c r="G13" s="17"/>
      <c r="H13" s="111"/>
      <c r="I13" s="111"/>
      <c r="J13" s="111"/>
      <c r="K13" s="111"/>
      <c r="L13" s="111"/>
      <c r="M13" s="111">
        <v>-16</v>
      </c>
      <c r="N13" s="111"/>
      <c r="O13" s="111"/>
      <c r="P13" s="111"/>
      <c r="Q13" s="125"/>
      <c r="R13" s="129"/>
    </row>
    <row r="14" spans="1:18" ht="12.75">
      <c r="A14" s="33">
        <v>6101</v>
      </c>
      <c r="B14" s="34" t="s">
        <v>9</v>
      </c>
      <c r="C14" s="32">
        <v>37935</v>
      </c>
      <c r="D14" s="32"/>
      <c r="E14" s="32">
        <v>2052</v>
      </c>
      <c r="F14" s="17"/>
      <c r="G14" s="17">
        <v>57932</v>
      </c>
      <c r="H14" s="111"/>
      <c r="I14" s="111">
        <v>18960</v>
      </c>
      <c r="J14" s="111">
        <v>18960</v>
      </c>
      <c r="K14" s="111">
        <v>0</v>
      </c>
      <c r="L14" s="111">
        <v>83657</v>
      </c>
      <c r="M14" s="111">
        <v>83657</v>
      </c>
      <c r="N14" s="111"/>
      <c r="O14" s="111">
        <v>133256</v>
      </c>
      <c r="P14" s="111">
        <v>130706</v>
      </c>
      <c r="Q14" s="125">
        <f>SUM(P14/O14*100)</f>
        <v>98.08639010626163</v>
      </c>
      <c r="R14" s="129"/>
    </row>
    <row r="15" spans="1:18" ht="12.75">
      <c r="A15" s="33">
        <v>6102</v>
      </c>
      <c r="B15" s="34" t="s">
        <v>10</v>
      </c>
      <c r="C15" s="32">
        <v>59792</v>
      </c>
      <c r="D15" s="32"/>
      <c r="E15" s="3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25"/>
      <c r="R15" s="129"/>
    </row>
    <row r="16" spans="1:18" ht="12.75" customHeight="1" hidden="1">
      <c r="A16" s="33"/>
      <c r="B16" s="34"/>
      <c r="C16" s="32"/>
      <c r="D16" s="32"/>
      <c r="E16" s="3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25" t="e">
        <f>SUM(P16/O16*100)</f>
        <v>#DIV/0!</v>
      </c>
      <c r="R16" s="129"/>
    </row>
    <row r="17" spans="1:18" ht="12.75">
      <c r="A17" s="33">
        <v>6105</v>
      </c>
      <c r="B17" s="34" t="s">
        <v>11</v>
      </c>
      <c r="C17" s="32">
        <v>267671</v>
      </c>
      <c r="D17" s="32"/>
      <c r="E17" s="32">
        <v>112925</v>
      </c>
      <c r="F17" s="17">
        <v>0</v>
      </c>
      <c r="G17" s="17">
        <v>60058</v>
      </c>
      <c r="H17" s="111"/>
      <c r="I17" s="111">
        <v>82009</v>
      </c>
      <c r="J17" s="111">
        <v>82009</v>
      </c>
      <c r="K17" s="111">
        <v>0</v>
      </c>
      <c r="L17" s="111">
        <v>156275</v>
      </c>
      <c r="M17" s="111">
        <v>156275</v>
      </c>
      <c r="N17" s="111"/>
      <c r="O17" s="111">
        <v>323555</v>
      </c>
      <c r="P17" s="111">
        <v>323555</v>
      </c>
      <c r="Q17" s="125">
        <f>SUM(P17/O17*100)</f>
        <v>100</v>
      </c>
      <c r="R17" s="129"/>
    </row>
    <row r="18" spans="1:18" ht="12.75">
      <c r="A18" s="33">
        <v>6201</v>
      </c>
      <c r="B18" s="34" t="s">
        <v>238</v>
      </c>
      <c r="C18" s="32"/>
      <c r="D18" s="32"/>
      <c r="E18" s="32"/>
      <c r="F18" s="17"/>
      <c r="G18" s="17"/>
      <c r="H18" s="111"/>
      <c r="I18" s="111"/>
      <c r="J18" s="111"/>
      <c r="K18" s="111"/>
      <c r="L18" s="111"/>
      <c r="M18" s="111"/>
      <c r="N18" s="111"/>
      <c r="O18" s="111"/>
      <c r="P18" s="111"/>
      <c r="Q18" s="125"/>
      <c r="R18" s="129">
        <v>0</v>
      </c>
    </row>
    <row r="19" spans="1:18" ht="12.75">
      <c r="A19" s="33">
        <v>6401</v>
      </c>
      <c r="B19" s="34" t="s">
        <v>207</v>
      </c>
      <c r="C19" s="32"/>
      <c r="D19" s="32"/>
      <c r="E19" s="32"/>
      <c r="F19" s="17"/>
      <c r="G19" s="17"/>
      <c r="H19" s="111"/>
      <c r="I19" s="111"/>
      <c r="J19" s="111"/>
      <c r="K19" s="111"/>
      <c r="L19" s="111">
        <v>3867</v>
      </c>
      <c r="M19" s="111">
        <v>3867</v>
      </c>
      <c r="N19" s="111"/>
      <c r="O19" s="111"/>
      <c r="P19" s="111"/>
      <c r="Q19" s="125"/>
      <c r="R19" s="129"/>
    </row>
    <row r="20" spans="1:18" ht="12.75">
      <c r="A20" s="33">
        <v>7600</v>
      </c>
      <c r="B20" s="34" t="s">
        <v>170</v>
      </c>
      <c r="C20" s="32"/>
      <c r="D20" s="32"/>
      <c r="E20" s="32">
        <v>300000</v>
      </c>
      <c r="F20" s="17">
        <v>267127</v>
      </c>
      <c r="G20" s="17">
        <v>267127</v>
      </c>
      <c r="H20" s="111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/>
      <c r="O20" s="111">
        <v>0</v>
      </c>
      <c r="P20" s="111">
        <v>0</v>
      </c>
      <c r="Q20" s="125"/>
      <c r="R20" s="129">
        <v>234058</v>
      </c>
    </row>
    <row r="21" spans="1:18" ht="12.75" customHeight="1" hidden="1">
      <c r="A21" s="33"/>
      <c r="B21" s="34"/>
      <c r="C21" s="32"/>
      <c r="D21" s="32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5"/>
      <c r="R21" s="129"/>
    </row>
    <row r="22" spans="1:18" ht="12.75" customHeight="1" hidden="1">
      <c r="A22" s="33"/>
      <c r="B22" s="34"/>
      <c r="C22" s="32"/>
      <c r="D22" s="32"/>
      <c r="E22" s="3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25"/>
      <c r="R22" s="129"/>
    </row>
    <row r="23" spans="1:18" ht="12.75">
      <c r="A23" s="33">
        <v>7621</v>
      </c>
      <c r="B23" s="34" t="s">
        <v>178</v>
      </c>
      <c r="C23" s="32"/>
      <c r="D23" s="32"/>
      <c r="E23" s="32"/>
      <c r="F23" s="17"/>
      <c r="G23" s="17"/>
      <c r="H23" s="17"/>
      <c r="I23" s="17"/>
      <c r="J23" s="17">
        <v>0</v>
      </c>
      <c r="K23" s="17">
        <v>0</v>
      </c>
      <c r="L23" s="17">
        <v>0</v>
      </c>
      <c r="M23" s="17">
        <v>0</v>
      </c>
      <c r="N23" s="17"/>
      <c r="O23" s="17">
        <v>0</v>
      </c>
      <c r="P23" s="17">
        <v>0</v>
      </c>
      <c r="Q23" s="125"/>
      <c r="R23" s="129"/>
    </row>
    <row r="24" spans="1:18" ht="12.75">
      <c r="A24" s="33">
        <v>7622</v>
      </c>
      <c r="B24" s="34" t="s">
        <v>179</v>
      </c>
      <c r="C24" s="32"/>
      <c r="D24" s="32"/>
      <c r="E24" s="32"/>
      <c r="F24" s="17"/>
      <c r="G24" s="17">
        <v>267127</v>
      </c>
      <c r="H24" s="17"/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7">
        <v>0</v>
      </c>
      <c r="P24" s="17">
        <v>0</v>
      </c>
      <c r="Q24" s="125"/>
      <c r="R24" s="129"/>
    </row>
    <row r="25" spans="1:18" ht="12.75">
      <c r="A25" s="33">
        <v>9317</v>
      </c>
      <c r="B25" s="34" t="s">
        <v>229</v>
      </c>
      <c r="C25" s="32"/>
      <c r="D25" s="32"/>
      <c r="E25" s="3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5"/>
      <c r="R25" s="129">
        <v>0</v>
      </c>
    </row>
    <row r="26" spans="1:19" ht="12.75">
      <c r="A26" s="33">
        <v>9318</v>
      </c>
      <c r="B26" s="34" t="s">
        <v>230</v>
      </c>
      <c r="C26" s="32"/>
      <c r="D26" s="32"/>
      <c r="E26" s="3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25"/>
      <c r="R26" s="122"/>
      <c r="S26" s="135"/>
    </row>
    <row r="27" spans="1:18" ht="12.75">
      <c r="A27" s="33">
        <v>8803</v>
      </c>
      <c r="B27" s="34" t="s">
        <v>187</v>
      </c>
      <c r="C27" s="32"/>
      <c r="D27" s="32"/>
      <c r="E27" s="32"/>
      <c r="F27" s="17"/>
      <c r="G27" s="17"/>
      <c r="H27" s="17"/>
      <c r="I27" s="17"/>
      <c r="J27" s="17">
        <v>6293</v>
      </c>
      <c r="K27" s="17">
        <v>-6293</v>
      </c>
      <c r="L27" s="17">
        <v>-6293</v>
      </c>
      <c r="M27" s="17">
        <v>14898</v>
      </c>
      <c r="N27" s="17">
        <v>-14898</v>
      </c>
      <c r="O27" s="17">
        <v>-14898</v>
      </c>
      <c r="P27" s="17">
        <v>-7815</v>
      </c>
      <c r="Q27" s="125"/>
      <c r="R27" s="129">
        <v>-87906</v>
      </c>
    </row>
    <row r="28" ht="12.75" hidden="1"/>
    <row r="29" ht="12.75" hidden="1"/>
    <row r="30" spans="1:18" ht="12.75">
      <c r="A30" s="33">
        <v>9339</v>
      </c>
      <c r="B30" s="34" t="s">
        <v>184</v>
      </c>
      <c r="C30" s="32"/>
      <c r="D30" s="32"/>
      <c r="E30" s="32">
        <v>2252</v>
      </c>
      <c r="F30" s="17"/>
      <c r="G30" s="17"/>
      <c r="H30" s="17"/>
      <c r="I30" s="17">
        <v>0</v>
      </c>
      <c r="J30" s="17">
        <v>1937</v>
      </c>
      <c r="K30" s="17">
        <v>-1937</v>
      </c>
      <c r="L30" s="17">
        <v>-1937</v>
      </c>
      <c r="M30" s="17">
        <v>266</v>
      </c>
      <c r="N30" s="17"/>
      <c r="O30" s="17">
        <v>3186</v>
      </c>
      <c r="P30" s="17">
        <v>3186</v>
      </c>
      <c r="Q30" s="125"/>
      <c r="R30" s="129"/>
    </row>
    <row r="31" spans="1:18" ht="12.75">
      <c r="A31" s="33">
        <v>9501</v>
      </c>
      <c r="B31" s="34" t="s">
        <v>12</v>
      </c>
      <c r="C31" s="32">
        <v>56537</v>
      </c>
      <c r="D31" s="32">
        <v>918641</v>
      </c>
      <c r="E31" s="32">
        <v>918641</v>
      </c>
      <c r="F31" s="17">
        <v>188422</v>
      </c>
      <c r="G31" s="17">
        <v>188422</v>
      </c>
      <c r="H31" s="111">
        <v>130290</v>
      </c>
      <c r="I31" s="111">
        <v>130290</v>
      </c>
      <c r="J31" s="111">
        <v>130290</v>
      </c>
      <c r="K31" s="111">
        <v>1265951</v>
      </c>
      <c r="L31" s="111">
        <v>1265951</v>
      </c>
      <c r="M31" s="111">
        <v>1265951</v>
      </c>
      <c r="N31" s="111">
        <v>352365</v>
      </c>
      <c r="O31" s="111">
        <v>352365</v>
      </c>
      <c r="P31" s="111">
        <v>352365</v>
      </c>
      <c r="Q31" s="125">
        <f>SUM(P31/O31*100)</f>
        <v>100</v>
      </c>
      <c r="R31" s="129">
        <v>3022212</v>
      </c>
    </row>
    <row r="32" spans="1:18" ht="24">
      <c r="A32" s="33">
        <v>9502</v>
      </c>
      <c r="B32" s="34" t="s">
        <v>237</v>
      </c>
      <c r="C32" s="32"/>
      <c r="D32" s="32"/>
      <c r="E32" s="32"/>
      <c r="F32" s="17"/>
      <c r="G32" s="17"/>
      <c r="H32" s="111"/>
      <c r="I32" s="111"/>
      <c r="J32" s="111"/>
      <c r="K32" s="111"/>
      <c r="L32" s="111"/>
      <c r="M32" s="111"/>
      <c r="N32" s="111"/>
      <c r="O32" s="111"/>
      <c r="P32" s="111"/>
      <c r="Q32" s="125"/>
      <c r="R32" s="129">
        <v>13</v>
      </c>
    </row>
    <row r="33" spans="1:18" ht="12.75">
      <c r="A33" s="33">
        <v>9507</v>
      </c>
      <c r="B33" s="34" t="s">
        <v>13</v>
      </c>
      <c r="C33" s="32">
        <v>-80250</v>
      </c>
      <c r="D33" s="32"/>
      <c r="E33" s="32"/>
      <c r="F33" s="15"/>
      <c r="G33" s="17"/>
      <c r="H33" s="17"/>
      <c r="I33" s="17">
        <v>0</v>
      </c>
      <c r="J33" s="17">
        <v>-1265951</v>
      </c>
      <c r="K33" s="17">
        <v>0</v>
      </c>
      <c r="L33" s="17">
        <v>0</v>
      </c>
      <c r="M33" s="17">
        <v>-352365</v>
      </c>
      <c r="N33" s="17"/>
      <c r="O33" s="17">
        <v>0</v>
      </c>
      <c r="P33" s="17">
        <v>-406773</v>
      </c>
      <c r="Q33" s="125"/>
      <c r="R33" s="129"/>
    </row>
    <row r="34" spans="1:18" ht="12.75">
      <c r="A34" s="33">
        <v>9509</v>
      </c>
      <c r="B34" s="34" t="s">
        <v>146</v>
      </c>
      <c r="C34" s="32"/>
      <c r="D34" s="32"/>
      <c r="E34" s="32"/>
      <c r="F34" s="17"/>
      <c r="G34" s="17"/>
      <c r="H34" s="17"/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/>
      <c r="O34" s="17">
        <v>0</v>
      </c>
      <c r="P34" s="17">
        <v>0</v>
      </c>
      <c r="Q34" s="125"/>
      <c r="R34" s="129"/>
    </row>
    <row r="35" spans="1:18" ht="12.75">
      <c r="A35" s="33"/>
      <c r="B35" s="33" t="s">
        <v>14</v>
      </c>
      <c r="C35" s="33">
        <v>3538266</v>
      </c>
      <c r="D35" s="33">
        <f>SUM(D8:D34)</f>
        <v>4119660</v>
      </c>
      <c r="E35" s="33">
        <f>SUM(E8:E34)</f>
        <v>4887756</v>
      </c>
      <c r="F35" s="15">
        <f>SUM(F8:F34)</f>
        <v>3760615</v>
      </c>
      <c r="G35" s="108">
        <f>SUM(G8+G9+G10+G11+G12+G14+G15+G17+G20+G27+G30+G31+G33+G34)</f>
        <v>4187077</v>
      </c>
      <c r="H35" s="33">
        <f>SUM(H8:H34)</f>
        <v>3744312</v>
      </c>
      <c r="I35" s="33">
        <f>SUM(I8+I9+I10+I11+I12+I14+I15+I17+I20+I27+I30+I31+I33+I34)</f>
        <v>5148171</v>
      </c>
      <c r="J35" s="33">
        <f aca="true" t="shared" si="0" ref="J35:P35">SUM(J8:J34)</f>
        <v>3888972</v>
      </c>
      <c r="K35" s="33">
        <f t="shared" si="0"/>
        <v>5133672</v>
      </c>
      <c r="L35" s="33">
        <f t="shared" si="0"/>
        <v>5695184</v>
      </c>
      <c r="M35" s="33">
        <f t="shared" si="0"/>
        <v>5366197</v>
      </c>
      <c r="N35" s="33">
        <f>SUM(N8:N34)</f>
        <v>4295851</v>
      </c>
      <c r="O35" s="33">
        <f t="shared" si="0"/>
        <v>5149979</v>
      </c>
      <c r="P35" s="33">
        <f t="shared" si="0"/>
        <v>4747739</v>
      </c>
      <c r="Q35" s="126">
        <f>SUM(P35/O35*100)</f>
        <v>92.18948271439554</v>
      </c>
      <c r="R35" s="15">
        <f>SUM(R8:R34)</f>
        <v>11511345</v>
      </c>
    </row>
    <row r="36" spans="1:18" ht="12.75">
      <c r="A36" s="35"/>
      <c r="B36" s="36"/>
      <c r="C36" s="36"/>
      <c r="D36" s="37"/>
      <c r="E36" s="37"/>
      <c r="F36" s="21"/>
      <c r="G36" s="21"/>
      <c r="H36" s="17"/>
      <c r="I36" s="17"/>
      <c r="J36" s="17"/>
      <c r="K36" s="17"/>
      <c r="L36" s="17"/>
      <c r="M36" s="17"/>
      <c r="N36" s="17">
        <v>0</v>
      </c>
      <c r="O36" s="17"/>
      <c r="P36" s="17"/>
      <c r="Q36" s="125"/>
      <c r="R36" s="129"/>
    </row>
    <row r="37" spans="1:18" ht="12.75">
      <c r="A37" s="35"/>
      <c r="B37" s="38" t="s">
        <v>15</v>
      </c>
      <c r="C37" s="36"/>
      <c r="D37" s="37"/>
      <c r="E37" s="37"/>
      <c r="F37" s="21"/>
      <c r="G37" s="21"/>
      <c r="H37" s="17"/>
      <c r="I37" s="17"/>
      <c r="J37" s="17"/>
      <c r="K37" s="17"/>
      <c r="L37" s="17"/>
      <c r="M37" s="17"/>
      <c r="N37" s="17">
        <v>0</v>
      </c>
      <c r="O37" s="17"/>
      <c r="P37" s="17"/>
      <c r="Q37" s="125"/>
      <c r="R37" s="129"/>
    </row>
    <row r="38" spans="1:18" ht="12.75" customHeight="1" hidden="1">
      <c r="A38" s="35" t="s">
        <v>144</v>
      </c>
      <c r="B38" s="36" t="s">
        <v>33</v>
      </c>
      <c r="C38" s="36"/>
      <c r="D38" s="37"/>
      <c r="E38" s="37"/>
      <c r="F38" s="21"/>
      <c r="G38" s="21"/>
      <c r="H38" s="17"/>
      <c r="I38" s="17"/>
      <c r="J38" s="17"/>
      <c r="K38" s="17"/>
      <c r="L38" s="17"/>
      <c r="M38" s="17"/>
      <c r="N38" s="17">
        <v>0</v>
      </c>
      <c r="O38" s="17"/>
      <c r="P38" s="17"/>
      <c r="Q38" s="125"/>
      <c r="R38" s="129"/>
    </row>
    <row r="39" spans="1:18" ht="12.75" customHeight="1" hidden="1">
      <c r="A39" s="35"/>
      <c r="B39" s="36"/>
      <c r="C39" s="36"/>
      <c r="D39" s="37"/>
      <c r="E39" s="37"/>
      <c r="F39" s="21"/>
      <c r="G39" s="21"/>
      <c r="H39" s="17"/>
      <c r="I39" s="17"/>
      <c r="J39" s="17"/>
      <c r="K39" s="17"/>
      <c r="L39" s="17"/>
      <c r="M39" s="17"/>
      <c r="N39" s="17"/>
      <c r="O39" s="17"/>
      <c r="P39" s="17"/>
      <c r="Q39" s="125"/>
      <c r="R39" s="129"/>
    </row>
    <row r="40" spans="1:18" ht="12.75" customHeight="1" hidden="1">
      <c r="A40" s="39"/>
      <c r="B40" s="40" t="s">
        <v>147</v>
      </c>
      <c r="C40" s="41"/>
      <c r="D40" s="42"/>
      <c r="E40" s="42"/>
      <c r="F40" s="21"/>
      <c r="G40" s="21"/>
      <c r="H40" s="17"/>
      <c r="I40" s="17"/>
      <c r="J40" s="17"/>
      <c r="K40" s="17"/>
      <c r="L40" s="17"/>
      <c r="M40" s="17"/>
      <c r="N40" s="17"/>
      <c r="O40" s="17"/>
      <c r="P40" s="17"/>
      <c r="Q40" s="125"/>
      <c r="R40" s="129"/>
    </row>
    <row r="41" spans="1:18" ht="12.75" customHeight="1" hidden="1">
      <c r="A41" s="43" t="s">
        <v>144</v>
      </c>
      <c r="B41" s="34" t="s">
        <v>33</v>
      </c>
      <c r="C41" s="34"/>
      <c r="D41" s="34"/>
      <c r="E41" s="34">
        <v>0</v>
      </c>
      <c r="F41" s="17"/>
      <c r="G41" s="17"/>
      <c r="H41" s="17"/>
      <c r="I41" s="17"/>
      <c r="J41" s="17"/>
      <c r="K41" s="17"/>
      <c r="L41" s="17"/>
      <c r="M41" s="17"/>
      <c r="N41" s="17">
        <v>580200</v>
      </c>
      <c r="O41" s="17"/>
      <c r="P41" s="17"/>
      <c r="Q41" s="125"/>
      <c r="R41" s="129"/>
    </row>
    <row r="42" spans="1:18" ht="12.75" customHeight="1" hidden="1">
      <c r="A42" s="33"/>
      <c r="B42" s="34" t="s">
        <v>25</v>
      </c>
      <c r="C42" s="34"/>
      <c r="D42" s="34"/>
      <c r="E42" s="34">
        <v>0</v>
      </c>
      <c r="F42" s="17"/>
      <c r="G42" s="17"/>
      <c r="H42" s="17"/>
      <c r="I42" s="17"/>
      <c r="J42" s="17"/>
      <c r="K42" s="17"/>
      <c r="L42" s="17"/>
      <c r="M42" s="17"/>
      <c r="N42" s="17">
        <v>580200</v>
      </c>
      <c r="O42" s="17"/>
      <c r="P42" s="17"/>
      <c r="Q42" s="125"/>
      <c r="R42" s="129"/>
    </row>
    <row r="43" spans="1:18" ht="12.75" customHeight="1" hidden="1">
      <c r="A43" s="33"/>
      <c r="B43" s="44" t="s">
        <v>14</v>
      </c>
      <c r="C43" s="34"/>
      <c r="D43" s="34"/>
      <c r="E43" s="44">
        <v>0</v>
      </c>
      <c r="F43" s="15"/>
      <c r="G43" s="15"/>
      <c r="H43" s="17"/>
      <c r="I43" s="17"/>
      <c r="J43" s="17"/>
      <c r="K43" s="17"/>
      <c r="L43" s="17"/>
      <c r="M43" s="17"/>
      <c r="N43" s="17"/>
      <c r="O43" s="17"/>
      <c r="P43" s="17"/>
      <c r="Q43" s="125"/>
      <c r="R43" s="129"/>
    </row>
    <row r="44" spans="1:18" ht="12.75" customHeight="1" hidden="1">
      <c r="A44" s="35"/>
      <c r="B44" s="45"/>
      <c r="C44" s="36"/>
      <c r="D44" s="37"/>
      <c r="E44" s="37"/>
      <c r="F44" s="21"/>
      <c r="G44" s="21"/>
      <c r="H44" s="17"/>
      <c r="I44" s="17"/>
      <c r="J44" s="17"/>
      <c r="K44" s="17"/>
      <c r="L44" s="17"/>
      <c r="M44" s="17"/>
      <c r="N44" s="17"/>
      <c r="O44" s="17"/>
      <c r="P44" s="17"/>
      <c r="Q44" s="125"/>
      <c r="R44" s="129"/>
    </row>
    <row r="45" spans="1:18" ht="12.75">
      <c r="A45" s="35"/>
      <c r="B45" s="45" t="s">
        <v>147</v>
      </c>
      <c r="C45" s="36"/>
      <c r="D45" s="37"/>
      <c r="E45" s="37"/>
      <c r="F45" s="21"/>
      <c r="G45" s="21"/>
      <c r="H45" s="17"/>
      <c r="I45" s="17"/>
      <c r="J45" s="17"/>
      <c r="K45" s="17"/>
      <c r="L45" s="17"/>
      <c r="M45" s="17"/>
      <c r="N45" s="17">
        <v>0</v>
      </c>
      <c r="O45" s="17"/>
      <c r="P45" s="17"/>
      <c r="Q45" s="125"/>
      <c r="R45" s="129"/>
    </row>
    <row r="46" spans="1:18" ht="24">
      <c r="A46" s="46" t="s">
        <v>144</v>
      </c>
      <c r="B46" s="34" t="s">
        <v>20</v>
      </c>
      <c r="C46" s="36"/>
      <c r="D46" s="37"/>
      <c r="E46" s="37"/>
      <c r="F46" s="21"/>
      <c r="G46" s="21"/>
      <c r="H46" s="17">
        <v>0</v>
      </c>
      <c r="I46" s="17">
        <v>10925</v>
      </c>
      <c r="J46" s="17">
        <v>10892</v>
      </c>
      <c r="K46" s="17">
        <v>0</v>
      </c>
      <c r="L46" s="17">
        <v>9075</v>
      </c>
      <c r="M46" s="17">
        <v>8791</v>
      </c>
      <c r="N46" s="17">
        <v>0</v>
      </c>
      <c r="O46" s="17">
        <v>30259</v>
      </c>
      <c r="P46" s="17">
        <v>30259</v>
      </c>
      <c r="Q46" s="125">
        <f>SUM(P46/O46*100)</f>
        <v>100</v>
      </c>
      <c r="R46" s="129">
        <v>854</v>
      </c>
    </row>
    <row r="47" spans="1:18" ht="12.75">
      <c r="A47" s="52"/>
      <c r="B47" s="34" t="s">
        <v>21</v>
      </c>
      <c r="C47" s="36"/>
      <c r="D47" s="37"/>
      <c r="E47" s="37"/>
      <c r="F47" s="21"/>
      <c r="G47" s="21"/>
      <c r="H47" s="17">
        <v>0</v>
      </c>
      <c r="I47" s="17">
        <v>744</v>
      </c>
      <c r="J47" s="17">
        <v>777</v>
      </c>
      <c r="K47" s="17">
        <v>0</v>
      </c>
      <c r="L47" s="17">
        <v>18067</v>
      </c>
      <c r="M47" s="17">
        <v>13061</v>
      </c>
      <c r="N47" s="17">
        <v>0</v>
      </c>
      <c r="O47" s="17">
        <v>8635</v>
      </c>
      <c r="P47" s="17">
        <v>7343</v>
      </c>
      <c r="Q47" s="125">
        <f>SUM(P47/O47*100)</f>
        <v>85.03763752171396</v>
      </c>
      <c r="R47" s="129">
        <v>0</v>
      </c>
    </row>
    <row r="48" spans="1:18" ht="12.75">
      <c r="A48" s="33"/>
      <c r="B48" s="33" t="s">
        <v>14</v>
      </c>
      <c r="C48" s="36"/>
      <c r="D48" s="37"/>
      <c r="E48" s="37"/>
      <c r="F48" s="21"/>
      <c r="G48" s="21"/>
      <c r="H48" s="15">
        <f aca="true" t="shared" si="1" ref="H48:P48">SUM(H46:H47)</f>
        <v>0</v>
      </c>
      <c r="I48" s="15">
        <f t="shared" si="1"/>
        <v>11669</v>
      </c>
      <c r="J48" s="15">
        <f t="shared" si="1"/>
        <v>11669</v>
      </c>
      <c r="K48" s="15">
        <f t="shared" si="1"/>
        <v>0</v>
      </c>
      <c r="L48" s="15">
        <f t="shared" si="1"/>
        <v>27142</v>
      </c>
      <c r="M48" s="15">
        <f t="shared" si="1"/>
        <v>21852</v>
      </c>
      <c r="N48" s="15">
        <f t="shared" si="1"/>
        <v>0</v>
      </c>
      <c r="O48" s="15">
        <f t="shared" si="1"/>
        <v>38894</v>
      </c>
      <c r="P48" s="15">
        <f t="shared" si="1"/>
        <v>37602</v>
      </c>
      <c r="Q48" s="126">
        <f>SUM(P48/O48*100)</f>
        <v>96.67815087159973</v>
      </c>
      <c r="R48" s="129">
        <f>SUM(R46:R47)</f>
        <v>854</v>
      </c>
    </row>
    <row r="49" spans="1:18" ht="12.75">
      <c r="A49" s="35"/>
      <c r="B49" s="38" t="s">
        <v>16</v>
      </c>
      <c r="C49" s="36"/>
      <c r="D49" s="37"/>
      <c r="E49" s="37"/>
      <c r="F49" s="21"/>
      <c r="G49" s="21"/>
      <c r="H49" s="17"/>
      <c r="I49" s="17"/>
      <c r="J49" s="17"/>
      <c r="K49" s="17"/>
      <c r="L49" s="17"/>
      <c r="M49" s="17"/>
      <c r="N49" s="17"/>
      <c r="O49" s="17"/>
      <c r="P49" s="17"/>
      <c r="Q49" s="125"/>
      <c r="R49" s="129"/>
    </row>
    <row r="50" spans="1:18" ht="12.75">
      <c r="A50" s="39"/>
      <c r="B50" s="41"/>
      <c r="C50" s="41"/>
      <c r="D50" s="42"/>
      <c r="E50" s="42"/>
      <c r="F50" s="21"/>
      <c r="G50" s="21"/>
      <c r="H50" s="17"/>
      <c r="I50" s="17"/>
      <c r="J50" s="17"/>
      <c r="K50" s="17"/>
      <c r="L50" s="17"/>
      <c r="M50" s="17"/>
      <c r="N50" s="17"/>
      <c r="O50" s="17"/>
      <c r="P50" s="17"/>
      <c r="Q50" s="125"/>
      <c r="R50" s="129"/>
    </row>
    <row r="51" spans="1:18" ht="12.75">
      <c r="A51" s="46" t="s">
        <v>144</v>
      </c>
      <c r="B51" s="34" t="s">
        <v>17</v>
      </c>
      <c r="C51" s="32">
        <v>504671</v>
      </c>
      <c r="D51" s="32">
        <v>636430</v>
      </c>
      <c r="E51" s="32">
        <v>573699</v>
      </c>
      <c r="F51" s="17">
        <v>575400</v>
      </c>
      <c r="G51" s="17">
        <v>587400</v>
      </c>
      <c r="H51" s="111">
        <v>580900</v>
      </c>
      <c r="I51" s="111">
        <v>580900</v>
      </c>
      <c r="J51" s="111">
        <v>580900</v>
      </c>
      <c r="K51" s="111">
        <v>580200</v>
      </c>
      <c r="L51" s="111">
        <v>580200</v>
      </c>
      <c r="M51" s="111">
        <v>580200</v>
      </c>
      <c r="N51" s="111">
        <v>580200</v>
      </c>
      <c r="O51" s="111">
        <v>580200</v>
      </c>
      <c r="P51" s="111">
        <v>570729</v>
      </c>
      <c r="Q51" s="125">
        <f>SUM(P51/O51*100)</f>
        <v>98.36763185108583</v>
      </c>
      <c r="R51" s="129">
        <v>873800</v>
      </c>
    </row>
    <row r="52" spans="1:18" ht="12.75">
      <c r="A52" s="47"/>
      <c r="B52" s="33" t="s">
        <v>14</v>
      </c>
      <c r="C52" s="33">
        <v>504671</v>
      </c>
      <c r="D52" s="33">
        <v>636430</v>
      </c>
      <c r="E52" s="33">
        <v>573699</v>
      </c>
      <c r="F52" s="15">
        <v>575400</v>
      </c>
      <c r="G52" s="15">
        <v>587400</v>
      </c>
      <c r="H52" s="33">
        <v>580900</v>
      </c>
      <c r="I52" s="33">
        <v>580900</v>
      </c>
      <c r="J52" s="33">
        <v>580900</v>
      </c>
      <c r="K52" s="33">
        <v>580200</v>
      </c>
      <c r="L52" s="33">
        <v>580200</v>
      </c>
      <c r="M52" s="33">
        <v>580200</v>
      </c>
      <c r="N52" s="33">
        <f>SUM(N51)</f>
        <v>580200</v>
      </c>
      <c r="O52" s="33">
        <f>SUM(O51)</f>
        <v>580200</v>
      </c>
      <c r="P52" s="33">
        <f>SUM(P51)</f>
        <v>570729</v>
      </c>
      <c r="Q52" s="126">
        <f>SUM(P52/O52*100)</f>
        <v>98.36763185108583</v>
      </c>
      <c r="R52" s="15">
        <f>SUM(R51)</f>
        <v>873800</v>
      </c>
    </row>
    <row r="53" spans="1:18" ht="12.75">
      <c r="A53" s="47"/>
      <c r="B53" s="33"/>
      <c r="C53" s="33"/>
      <c r="D53" s="33"/>
      <c r="E53" s="33"/>
      <c r="F53" s="15"/>
      <c r="G53" s="15"/>
      <c r="H53" s="17"/>
      <c r="I53" s="17"/>
      <c r="J53" s="17"/>
      <c r="K53" s="17"/>
      <c r="L53" s="17"/>
      <c r="M53" s="17"/>
      <c r="N53" s="17"/>
      <c r="O53" s="17"/>
      <c r="P53" s="17"/>
      <c r="Q53" s="125"/>
      <c r="R53" s="129"/>
    </row>
    <row r="54" spans="1:18" ht="12.75" hidden="1">
      <c r="A54" s="47"/>
      <c r="B54" s="33"/>
      <c r="C54" s="33"/>
      <c r="D54" s="33"/>
      <c r="E54" s="33"/>
      <c r="F54" s="15"/>
      <c r="G54" s="15"/>
      <c r="H54" s="17"/>
      <c r="I54" s="17"/>
      <c r="J54" s="17"/>
      <c r="K54" s="17"/>
      <c r="L54" s="17"/>
      <c r="M54" s="17"/>
      <c r="N54" s="17"/>
      <c r="O54" s="17"/>
      <c r="P54" s="17"/>
      <c r="Q54" s="125"/>
      <c r="R54" s="129"/>
    </row>
    <row r="55" spans="1:18" ht="12.75" hidden="1">
      <c r="A55" s="47"/>
      <c r="B55" s="102"/>
      <c r="C55" s="33"/>
      <c r="D55" s="33"/>
      <c r="E55" s="102">
        <v>200</v>
      </c>
      <c r="F55" s="17"/>
      <c r="G55" s="17">
        <v>200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25"/>
      <c r="R55" s="129"/>
    </row>
    <row r="56" spans="1:18" ht="12.75" hidden="1">
      <c r="A56" s="47"/>
      <c r="B56" s="44"/>
      <c r="C56" s="33"/>
      <c r="D56" s="33"/>
      <c r="E56" s="33">
        <v>200</v>
      </c>
      <c r="F56" s="15">
        <v>0</v>
      </c>
      <c r="G56" s="15">
        <v>200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25"/>
      <c r="R56" s="129"/>
    </row>
    <row r="57" spans="1:18" ht="12.75">
      <c r="A57" s="47"/>
      <c r="B57" s="48"/>
      <c r="C57" s="34"/>
      <c r="D57" s="34"/>
      <c r="E57" s="4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25"/>
      <c r="R57" s="129"/>
    </row>
    <row r="58" spans="1:18" ht="24">
      <c r="A58" s="49"/>
      <c r="B58" s="38" t="s">
        <v>18</v>
      </c>
      <c r="C58" s="36"/>
      <c r="D58" s="37"/>
      <c r="E58" s="37"/>
      <c r="F58" s="21"/>
      <c r="G58" s="21"/>
      <c r="H58" s="17"/>
      <c r="I58" s="17"/>
      <c r="J58" s="17"/>
      <c r="K58" s="17"/>
      <c r="L58" s="17"/>
      <c r="M58" s="17"/>
      <c r="N58" s="17"/>
      <c r="O58" s="17"/>
      <c r="P58" s="17"/>
      <c r="Q58" s="125"/>
      <c r="R58" s="129"/>
    </row>
    <row r="59" spans="1:18" ht="12.75">
      <c r="A59" s="49"/>
      <c r="B59" s="50" t="s">
        <v>19</v>
      </c>
      <c r="C59" s="36"/>
      <c r="D59" s="37"/>
      <c r="E59" s="37"/>
      <c r="F59" s="21"/>
      <c r="G59" s="21"/>
      <c r="H59" s="17"/>
      <c r="I59" s="17"/>
      <c r="J59" s="17"/>
      <c r="K59" s="17"/>
      <c r="L59" s="17"/>
      <c r="M59" s="17"/>
      <c r="N59" s="17"/>
      <c r="O59" s="17"/>
      <c r="P59" s="17"/>
      <c r="Q59" s="125"/>
      <c r="R59" s="129"/>
    </row>
    <row r="60" spans="1:18" ht="12.75">
      <c r="A60" s="51"/>
      <c r="B60" s="41"/>
      <c r="C60" s="41"/>
      <c r="D60" s="42"/>
      <c r="E60" s="42"/>
      <c r="F60" s="21"/>
      <c r="G60" s="21"/>
      <c r="H60" s="17"/>
      <c r="I60" s="17"/>
      <c r="J60" s="17"/>
      <c r="K60" s="17"/>
      <c r="L60" s="17"/>
      <c r="M60" s="17"/>
      <c r="N60" s="17"/>
      <c r="O60" s="17"/>
      <c r="P60" s="17"/>
      <c r="Q60" s="125"/>
      <c r="R60" s="129"/>
    </row>
    <row r="61" spans="1:18" ht="24">
      <c r="A61" s="46" t="s">
        <v>144</v>
      </c>
      <c r="B61" s="34" t="s">
        <v>20</v>
      </c>
      <c r="C61" s="32">
        <v>1802</v>
      </c>
      <c r="D61" s="32">
        <v>10259</v>
      </c>
      <c r="E61" s="32">
        <v>6570</v>
      </c>
      <c r="F61" s="17">
        <v>4520</v>
      </c>
      <c r="G61" s="17">
        <v>4520</v>
      </c>
      <c r="H61" s="17">
        <v>10354</v>
      </c>
      <c r="I61" s="17">
        <v>4878</v>
      </c>
      <c r="J61" s="17">
        <v>4878</v>
      </c>
      <c r="K61" s="17">
        <v>10000</v>
      </c>
      <c r="L61" s="17">
        <v>10000</v>
      </c>
      <c r="M61" s="17">
        <v>4350</v>
      </c>
      <c r="N61" s="17">
        <v>4000</v>
      </c>
      <c r="O61" s="17">
        <v>4000</v>
      </c>
      <c r="P61" s="17">
        <v>2883</v>
      </c>
      <c r="Q61" s="125">
        <f>SUM(P61/O61*100)</f>
        <v>72.075</v>
      </c>
      <c r="R61" s="129">
        <v>7000</v>
      </c>
    </row>
    <row r="62" spans="1:18" ht="12.75">
      <c r="A62" s="52"/>
      <c r="B62" s="34" t="s">
        <v>21</v>
      </c>
      <c r="C62" s="32">
        <v>1533</v>
      </c>
      <c r="D62" s="32">
        <v>1001</v>
      </c>
      <c r="E62" s="32">
        <v>4690</v>
      </c>
      <c r="F62" s="17">
        <v>6025</v>
      </c>
      <c r="G62" s="17">
        <v>6025</v>
      </c>
      <c r="H62" s="17">
        <v>1356</v>
      </c>
      <c r="I62" s="17">
        <v>2584</v>
      </c>
      <c r="J62" s="17">
        <v>2538</v>
      </c>
      <c r="K62" s="17">
        <v>4302</v>
      </c>
      <c r="L62" s="17">
        <v>4302</v>
      </c>
      <c r="M62" s="17">
        <v>4091</v>
      </c>
      <c r="N62" s="17">
        <v>16470</v>
      </c>
      <c r="O62" s="17">
        <v>16470</v>
      </c>
      <c r="P62" s="17">
        <v>2096</v>
      </c>
      <c r="Q62" s="125">
        <f>SUM(P62/O62*100)</f>
        <v>12.726168791742563</v>
      </c>
      <c r="R62" s="129">
        <v>64753</v>
      </c>
    </row>
    <row r="63" spans="1:18" ht="12.75">
      <c r="A63" s="33"/>
      <c r="B63" s="33" t="s">
        <v>14</v>
      </c>
      <c r="C63" s="33">
        <v>3335</v>
      </c>
      <c r="D63" s="33">
        <v>11260</v>
      </c>
      <c r="E63" s="33">
        <v>11260</v>
      </c>
      <c r="F63" s="15">
        <f aca="true" t="shared" si="2" ref="F63:K63">SUM(F61:F62)</f>
        <v>10545</v>
      </c>
      <c r="G63" s="15">
        <f t="shared" si="2"/>
        <v>10545</v>
      </c>
      <c r="H63" s="15">
        <f t="shared" si="2"/>
        <v>11710</v>
      </c>
      <c r="I63" s="15">
        <f t="shared" si="2"/>
        <v>7462</v>
      </c>
      <c r="J63" s="15">
        <f t="shared" si="2"/>
        <v>7416</v>
      </c>
      <c r="K63" s="15">
        <f t="shared" si="2"/>
        <v>14302</v>
      </c>
      <c r="L63" s="15">
        <f>SUM(L61:L62)</f>
        <v>14302</v>
      </c>
      <c r="M63" s="15">
        <f>SUM(M61:M62)</f>
        <v>8441</v>
      </c>
      <c r="N63" s="15">
        <f>SUM(N61:N62)</f>
        <v>20470</v>
      </c>
      <c r="O63" s="15">
        <f>SUM(O61:O62)</f>
        <v>20470</v>
      </c>
      <c r="P63" s="15">
        <f>SUM(P61:P62)</f>
        <v>4979</v>
      </c>
      <c r="Q63" s="126">
        <f>SUM(P63/O63*100)</f>
        <v>24.323400097703956</v>
      </c>
      <c r="R63" s="15">
        <f>SUM(R61:R62)</f>
        <v>71753</v>
      </c>
    </row>
    <row r="64" spans="1:18" ht="12.75">
      <c r="A64" s="39"/>
      <c r="B64" s="53" t="s">
        <v>208</v>
      </c>
      <c r="C64" s="41"/>
      <c r="D64" s="42"/>
      <c r="E64" s="42"/>
      <c r="F64" s="21"/>
      <c r="G64" s="21"/>
      <c r="H64" s="17"/>
      <c r="I64" s="17"/>
      <c r="J64" s="17"/>
      <c r="K64" s="17"/>
      <c r="L64" s="17"/>
      <c r="M64" s="17"/>
      <c r="N64" s="17"/>
      <c r="O64" s="17"/>
      <c r="P64" s="17"/>
      <c r="Q64" s="125"/>
      <c r="R64" s="129"/>
    </row>
    <row r="65" spans="1:18" ht="24">
      <c r="A65" s="43" t="s">
        <v>144</v>
      </c>
      <c r="B65" s="34" t="s">
        <v>22</v>
      </c>
      <c r="C65" s="32">
        <v>23641</v>
      </c>
      <c r="D65" s="32">
        <v>31328</v>
      </c>
      <c r="E65" s="32">
        <v>39311</v>
      </c>
      <c r="F65" s="17">
        <v>24920</v>
      </c>
      <c r="G65" s="17">
        <v>26000</v>
      </c>
      <c r="H65" s="17">
        <v>25162</v>
      </c>
      <c r="I65" s="17">
        <v>25162</v>
      </c>
      <c r="J65" s="17">
        <v>24446</v>
      </c>
      <c r="K65" s="17">
        <v>25350</v>
      </c>
      <c r="L65" s="17">
        <v>28867</v>
      </c>
      <c r="M65" s="17">
        <v>27690</v>
      </c>
      <c r="N65" s="17">
        <v>27310</v>
      </c>
      <c r="O65" s="17">
        <v>30765</v>
      </c>
      <c r="P65" s="17">
        <v>29560</v>
      </c>
      <c r="Q65" s="125">
        <f>SUM(P65/O65*100)</f>
        <v>96.08321144157321</v>
      </c>
      <c r="R65" s="129">
        <v>67502</v>
      </c>
    </row>
    <row r="66" spans="1:18" ht="12.75">
      <c r="A66" s="54"/>
      <c r="B66" s="34" t="s">
        <v>23</v>
      </c>
      <c r="C66" s="32">
        <v>2477</v>
      </c>
      <c r="D66" s="32">
        <v>14782</v>
      </c>
      <c r="E66" s="32">
        <v>6799</v>
      </c>
      <c r="F66" s="17">
        <v>40000</v>
      </c>
      <c r="G66" s="17">
        <v>4920</v>
      </c>
      <c r="H66" s="17">
        <v>38355</v>
      </c>
      <c r="I66" s="17">
        <v>3603</v>
      </c>
      <c r="J66" s="17">
        <v>1533</v>
      </c>
      <c r="K66" s="17">
        <v>27456</v>
      </c>
      <c r="L66" s="17">
        <v>23939</v>
      </c>
      <c r="M66" s="17">
        <v>1390</v>
      </c>
      <c r="N66" s="17">
        <v>42146</v>
      </c>
      <c r="O66" s="17">
        <v>38691</v>
      </c>
      <c r="P66" s="17">
        <v>1210</v>
      </c>
      <c r="Q66" s="125">
        <f>SUM(P66/O66*100)</f>
        <v>3.127342275981494</v>
      </c>
      <c r="R66" s="129">
        <v>81165</v>
      </c>
    </row>
    <row r="67" spans="1:18" ht="12.75">
      <c r="A67" s="33"/>
      <c r="B67" s="48" t="s">
        <v>14</v>
      </c>
      <c r="C67" s="48">
        <v>26118</v>
      </c>
      <c r="D67" s="48">
        <v>46110</v>
      </c>
      <c r="E67" s="48">
        <v>46110</v>
      </c>
      <c r="F67" s="15">
        <f aca="true" t="shared" si="3" ref="F67:K67">SUM(F65:F66)</f>
        <v>64920</v>
      </c>
      <c r="G67" s="15">
        <f t="shared" si="3"/>
        <v>30920</v>
      </c>
      <c r="H67" s="15">
        <f t="shared" si="3"/>
        <v>63517</v>
      </c>
      <c r="I67" s="15">
        <f t="shared" si="3"/>
        <v>28765</v>
      </c>
      <c r="J67" s="15">
        <f t="shared" si="3"/>
        <v>25979</v>
      </c>
      <c r="K67" s="15">
        <f t="shared" si="3"/>
        <v>52806</v>
      </c>
      <c r="L67" s="15">
        <f>SUM(L65:L66)</f>
        <v>52806</v>
      </c>
      <c r="M67" s="15">
        <f>SUM(M65:M66)</f>
        <v>29080</v>
      </c>
      <c r="N67" s="15">
        <f>SUM(N65:N66)</f>
        <v>69456</v>
      </c>
      <c r="O67" s="15">
        <f>SUM(O65:O66)</f>
        <v>69456</v>
      </c>
      <c r="P67" s="15">
        <f>SUM(P65:P66)</f>
        <v>30770</v>
      </c>
      <c r="Q67" s="126">
        <f>SUM(P67/O67*100)</f>
        <v>44.30142824234047</v>
      </c>
      <c r="R67" s="15">
        <f>SUM(R65:R66)</f>
        <v>148667</v>
      </c>
    </row>
    <row r="68" spans="1:18" ht="12.75">
      <c r="A68" s="33"/>
      <c r="B68" s="48"/>
      <c r="C68" s="34"/>
      <c r="D68" s="34"/>
      <c r="E68" s="4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25"/>
      <c r="R68" s="129"/>
    </row>
    <row r="69" spans="1:18" ht="12.75" customHeight="1" hidden="1">
      <c r="A69" s="35"/>
      <c r="B69" s="55"/>
      <c r="C69" s="36"/>
      <c r="D69" s="37"/>
      <c r="E69" s="37"/>
      <c r="F69" s="21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25"/>
      <c r="R69" s="129"/>
    </row>
    <row r="70" spans="1:18" ht="12.75" customHeight="1" hidden="1">
      <c r="A70" s="39"/>
      <c r="B70" s="53"/>
      <c r="C70" s="41"/>
      <c r="D70" s="42"/>
      <c r="E70" s="42"/>
      <c r="F70" s="21"/>
      <c r="G70" s="21"/>
      <c r="H70" s="17"/>
      <c r="I70" s="17"/>
      <c r="J70" s="17"/>
      <c r="K70" s="17"/>
      <c r="L70" s="17"/>
      <c r="M70" s="17"/>
      <c r="N70" s="17"/>
      <c r="O70" s="17"/>
      <c r="P70" s="17"/>
      <c r="Q70" s="125"/>
      <c r="R70" s="129"/>
    </row>
    <row r="71" spans="1:18" ht="12.75" customHeight="1" hidden="1">
      <c r="A71" s="59"/>
      <c r="B71" s="42"/>
      <c r="C71" s="42"/>
      <c r="D71" s="42"/>
      <c r="E71" s="42"/>
      <c r="F71" s="17"/>
      <c r="G71" s="21"/>
      <c r="H71" s="17"/>
      <c r="I71" s="17"/>
      <c r="J71" s="17"/>
      <c r="K71" s="17"/>
      <c r="L71" s="17"/>
      <c r="M71" s="17"/>
      <c r="N71" s="17"/>
      <c r="O71" s="17"/>
      <c r="P71" s="17"/>
      <c r="Q71" s="125"/>
      <c r="R71" s="129"/>
    </row>
    <row r="72" spans="1:18" ht="12.75" customHeight="1" hidden="1">
      <c r="A72" s="54"/>
      <c r="B72" s="34"/>
      <c r="C72" s="32"/>
      <c r="D72" s="32"/>
      <c r="E72" s="32"/>
      <c r="F72" s="1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25"/>
      <c r="R72" s="129"/>
    </row>
    <row r="73" spans="1:18" ht="12.75">
      <c r="A73" s="54"/>
      <c r="B73" s="44" t="s">
        <v>251</v>
      </c>
      <c r="C73" s="32"/>
      <c r="D73" s="32"/>
      <c r="E73" s="32"/>
      <c r="F73" s="16"/>
      <c r="G73" s="17"/>
      <c r="H73" s="17"/>
      <c r="I73" s="17"/>
      <c r="J73" s="17"/>
      <c r="K73" s="17"/>
      <c r="L73" s="17"/>
      <c r="M73" s="17"/>
      <c r="N73" s="17"/>
      <c r="O73" s="17">
        <v>361</v>
      </c>
      <c r="P73" s="17">
        <v>361</v>
      </c>
      <c r="Q73" s="125"/>
      <c r="R73" s="129">
        <v>0</v>
      </c>
    </row>
    <row r="74" spans="1:18" ht="12.75">
      <c r="A74" s="54" t="s">
        <v>27</v>
      </c>
      <c r="B74" s="34" t="s">
        <v>252</v>
      </c>
      <c r="C74" s="32"/>
      <c r="D74" s="32"/>
      <c r="E74" s="32"/>
      <c r="F74" s="16"/>
      <c r="G74" s="17"/>
      <c r="H74" s="17"/>
      <c r="I74" s="17"/>
      <c r="J74" s="17"/>
      <c r="K74" s="17"/>
      <c r="L74" s="17">
        <v>3367</v>
      </c>
      <c r="M74" s="17"/>
      <c r="N74" s="17">
        <v>3367</v>
      </c>
      <c r="O74" s="17">
        <v>3006</v>
      </c>
      <c r="P74" s="17">
        <v>2971</v>
      </c>
      <c r="Q74" s="125">
        <f>SUM(P74/O74*100)</f>
        <v>98.8356620093147</v>
      </c>
      <c r="R74" s="129">
        <v>891520</v>
      </c>
    </row>
    <row r="75" spans="1:18" ht="12.75">
      <c r="A75" s="54"/>
      <c r="B75" s="34" t="s">
        <v>171</v>
      </c>
      <c r="C75" s="32"/>
      <c r="D75" s="32"/>
      <c r="E75" s="32"/>
      <c r="F75" s="16"/>
      <c r="G75" s="17"/>
      <c r="H75" s="17"/>
      <c r="I75" s="17"/>
      <c r="J75" s="17"/>
      <c r="K75" s="15"/>
      <c r="L75" s="15">
        <v>3367</v>
      </c>
      <c r="M75" s="15"/>
      <c r="N75" s="15">
        <f>SUM(N74)</f>
        <v>3367</v>
      </c>
      <c r="O75" s="15">
        <f>SUM(O73:O74)</f>
        <v>3367</v>
      </c>
      <c r="P75" s="15">
        <f>SUM(P73:P74)</f>
        <v>3332</v>
      </c>
      <c r="Q75" s="126">
        <f>SUM(P75/O75*100)</f>
        <v>98.96049896049897</v>
      </c>
      <c r="R75" s="15">
        <f>SUM(R73:R74)</f>
        <v>891520</v>
      </c>
    </row>
    <row r="76" spans="1:18" ht="12.75">
      <c r="A76" s="33"/>
      <c r="B76" s="48"/>
      <c r="C76" s="32"/>
      <c r="D76" s="48"/>
      <c r="E76" s="48"/>
      <c r="F76" s="21"/>
      <c r="G76" s="15"/>
      <c r="H76" s="17"/>
      <c r="I76" s="17"/>
      <c r="J76" s="17"/>
      <c r="K76" s="17"/>
      <c r="L76" s="17"/>
      <c r="M76" s="17"/>
      <c r="N76" s="17"/>
      <c r="O76" s="17"/>
      <c r="P76" s="17"/>
      <c r="Q76" s="125"/>
      <c r="R76" s="15"/>
    </row>
    <row r="77" spans="1:18" ht="12.75" customHeight="1" hidden="1">
      <c r="A77" s="39"/>
      <c r="B77" s="53" t="s">
        <v>24</v>
      </c>
      <c r="C77" s="41"/>
      <c r="D77" s="42"/>
      <c r="E77" s="42"/>
      <c r="F77" s="17"/>
      <c r="G77" s="21"/>
      <c r="H77" s="17"/>
      <c r="I77" s="17"/>
      <c r="J77" s="17"/>
      <c r="K77" s="17"/>
      <c r="L77" s="17"/>
      <c r="M77" s="17"/>
      <c r="N77" s="17"/>
      <c r="O77" s="17"/>
      <c r="P77" s="17"/>
      <c r="Q77" s="125"/>
      <c r="R77" s="129"/>
    </row>
    <row r="78" spans="1:18" ht="24" customHeight="1" hidden="1">
      <c r="A78" s="43" t="s">
        <v>144</v>
      </c>
      <c r="B78" s="34" t="s">
        <v>22</v>
      </c>
      <c r="C78" s="32">
        <v>2931</v>
      </c>
      <c r="D78" s="32"/>
      <c r="E78" s="32"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25"/>
      <c r="R78" s="129"/>
    </row>
    <row r="79" spans="1:18" ht="12.75" customHeight="1" hidden="1">
      <c r="A79" s="54"/>
      <c r="B79" s="34" t="s">
        <v>25</v>
      </c>
      <c r="C79" s="32">
        <v>62</v>
      </c>
      <c r="D79" s="32"/>
      <c r="E79" s="34"/>
      <c r="F79" s="15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25"/>
      <c r="R79" s="129"/>
    </row>
    <row r="80" spans="1:18" ht="12.75" customHeight="1" hidden="1">
      <c r="A80" s="33"/>
      <c r="B80" s="48" t="s">
        <v>14</v>
      </c>
      <c r="C80" s="48">
        <v>2993</v>
      </c>
      <c r="D80" s="48"/>
      <c r="E80" s="48">
        <v>0</v>
      </c>
      <c r="F80" s="21"/>
      <c r="G80" s="15"/>
      <c r="H80" s="17"/>
      <c r="I80" s="17"/>
      <c r="J80" s="17"/>
      <c r="K80" s="17"/>
      <c r="L80" s="17"/>
      <c r="M80" s="17"/>
      <c r="N80" s="17"/>
      <c r="O80" s="17"/>
      <c r="P80" s="17"/>
      <c r="Q80" s="125"/>
      <c r="R80" s="129"/>
    </row>
    <row r="81" spans="1:18" ht="13.5" customHeight="1" hidden="1" thickBot="1">
      <c r="A81" s="56" t="s">
        <v>1</v>
      </c>
      <c r="B81" s="57" t="s">
        <v>2</v>
      </c>
      <c r="C81" s="57" t="s">
        <v>3</v>
      </c>
      <c r="D81" s="58"/>
      <c r="E81" s="58" t="s">
        <v>4</v>
      </c>
      <c r="F81" s="21"/>
      <c r="G81" s="21"/>
      <c r="H81" s="17"/>
      <c r="I81" s="17"/>
      <c r="J81" s="17"/>
      <c r="K81" s="17"/>
      <c r="L81" s="17"/>
      <c r="M81" s="17"/>
      <c r="N81" s="17"/>
      <c r="O81" s="17"/>
      <c r="P81" s="17"/>
      <c r="Q81" s="125"/>
      <c r="R81" s="129"/>
    </row>
    <row r="82" spans="1:18" ht="12.75">
      <c r="A82" s="39"/>
      <c r="B82" s="53" t="s">
        <v>242</v>
      </c>
      <c r="C82" s="41"/>
      <c r="D82" s="42"/>
      <c r="E82" s="42"/>
      <c r="F82" s="17"/>
      <c r="G82" s="21"/>
      <c r="H82" s="17"/>
      <c r="I82" s="17"/>
      <c r="J82" s="17"/>
      <c r="K82" s="17"/>
      <c r="L82" s="17"/>
      <c r="M82" s="17"/>
      <c r="N82" s="17"/>
      <c r="O82" s="17"/>
      <c r="P82" s="17"/>
      <c r="Q82" s="125"/>
      <c r="R82" s="129"/>
    </row>
    <row r="83" spans="1:18" ht="24">
      <c r="A83" s="43" t="s">
        <v>144</v>
      </c>
      <c r="B83" s="34" t="s">
        <v>22</v>
      </c>
      <c r="C83" s="32">
        <v>594679</v>
      </c>
      <c r="D83" s="32">
        <v>699861</v>
      </c>
      <c r="E83" s="32">
        <v>711751</v>
      </c>
      <c r="F83" s="17">
        <v>729282</v>
      </c>
      <c r="G83" s="17">
        <v>745771</v>
      </c>
      <c r="H83" s="17">
        <v>724395</v>
      </c>
      <c r="I83" s="17">
        <v>783040</v>
      </c>
      <c r="J83" s="17">
        <v>782312</v>
      </c>
      <c r="K83" s="17">
        <v>848316</v>
      </c>
      <c r="L83" s="17">
        <v>871793</v>
      </c>
      <c r="M83" s="17">
        <v>871793</v>
      </c>
      <c r="N83" s="17">
        <v>833960</v>
      </c>
      <c r="O83" s="17">
        <v>910168</v>
      </c>
      <c r="P83" s="17">
        <v>910168</v>
      </c>
      <c r="Q83" s="125">
        <f>SUM(P83/O83*100)</f>
        <v>100</v>
      </c>
      <c r="R83" s="129">
        <v>1759327</v>
      </c>
    </row>
    <row r="84" spans="1:18" ht="12.75">
      <c r="A84" s="33" t="s">
        <v>27</v>
      </c>
      <c r="B84" s="34" t="s">
        <v>252</v>
      </c>
      <c r="C84" s="32">
        <v>207470</v>
      </c>
      <c r="D84" s="32">
        <v>7648</v>
      </c>
      <c r="E84" s="34">
        <v>59897</v>
      </c>
      <c r="F84" s="15"/>
      <c r="G84" s="17">
        <v>104712</v>
      </c>
      <c r="H84" s="17">
        <v>26312</v>
      </c>
      <c r="I84" s="17">
        <v>74960</v>
      </c>
      <c r="J84" s="17">
        <v>74960</v>
      </c>
      <c r="K84" s="17">
        <v>728</v>
      </c>
      <c r="L84" s="17">
        <v>14477</v>
      </c>
      <c r="M84" s="17">
        <v>14477</v>
      </c>
      <c r="N84" s="17">
        <v>4770</v>
      </c>
      <c r="O84" s="17">
        <v>26572</v>
      </c>
      <c r="P84" s="17">
        <v>26572</v>
      </c>
      <c r="Q84" s="125">
        <f>SUM(P84/O84*100)</f>
        <v>100</v>
      </c>
      <c r="R84" s="129">
        <v>1436240</v>
      </c>
    </row>
    <row r="85" spans="1:18" ht="12.75">
      <c r="A85" s="33"/>
      <c r="B85" s="48" t="s">
        <v>14</v>
      </c>
      <c r="C85" s="48">
        <v>802149</v>
      </c>
      <c r="D85" s="48">
        <f aca="true" t="shared" si="4" ref="D85:K85">SUM(D83:D84)</f>
        <v>707509</v>
      </c>
      <c r="E85" s="48">
        <f t="shared" si="4"/>
        <v>771648</v>
      </c>
      <c r="F85" s="15">
        <v>729282</v>
      </c>
      <c r="G85" s="15">
        <f t="shared" si="4"/>
        <v>850483</v>
      </c>
      <c r="H85" s="15">
        <f t="shared" si="4"/>
        <v>750707</v>
      </c>
      <c r="I85" s="15">
        <f t="shared" si="4"/>
        <v>858000</v>
      </c>
      <c r="J85" s="15">
        <f t="shared" si="4"/>
        <v>857272</v>
      </c>
      <c r="K85" s="15">
        <f t="shared" si="4"/>
        <v>849044</v>
      </c>
      <c r="L85" s="15">
        <f>SUM(L83:L84)</f>
        <v>886270</v>
      </c>
      <c r="M85" s="15">
        <f>SUM(M83:M84)</f>
        <v>886270</v>
      </c>
      <c r="N85" s="15">
        <f>SUM(N83:N84)</f>
        <v>838730</v>
      </c>
      <c r="O85" s="15">
        <f>SUM(O83:O84)</f>
        <v>936740</v>
      </c>
      <c r="P85" s="15">
        <f>SUM(P83:P84)</f>
        <v>936740</v>
      </c>
      <c r="Q85" s="126">
        <f>SUM(P85/O85*100)</f>
        <v>100</v>
      </c>
      <c r="R85" s="15">
        <f>SUM(R83:R84)</f>
        <v>3195567</v>
      </c>
    </row>
    <row r="86" spans="1:18" ht="12.75">
      <c r="A86" s="33"/>
      <c r="B86" s="48"/>
      <c r="C86" s="34"/>
      <c r="D86" s="34"/>
      <c r="E86" s="48"/>
      <c r="F86" s="2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25"/>
      <c r="R86" s="129"/>
    </row>
    <row r="87" spans="1:18" ht="12.75">
      <c r="A87" s="39"/>
      <c r="B87" s="53" t="s">
        <v>26</v>
      </c>
      <c r="C87" s="41"/>
      <c r="D87" s="42"/>
      <c r="E87" s="42"/>
      <c r="F87" s="17"/>
      <c r="G87" s="21"/>
      <c r="H87" s="17"/>
      <c r="I87" s="17"/>
      <c r="J87" s="17"/>
      <c r="K87" s="17"/>
      <c r="L87" s="17"/>
      <c r="M87" s="17"/>
      <c r="N87" s="17"/>
      <c r="O87" s="17"/>
      <c r="P87" s="17"/>
      <c r="Q87" s="125"/>
      <c r="R87" s="129"/>
    </row>
    <row r="88" spans="1:18" ht="24">
      <c r="A88" s="43" t="s">
        <v>144</v>
      </c>
      <c r="B88" s="34" t="s">
        <v>22</v>
      </c>
      <c r="C88" s="32">
        <v>1219953</v>
      </c>
      <c r="D88" s="32">
        <v>1459371</v>
      </c>
      <c r="E88" s="32">
        <v>1541010</v>
      </c>
      <c r="F88" s="17">
        <v>1494563</v>
      </c>
      <c r="G88" s="17">
        <v>1510868</v>
      </c>
      <c r="H88" s="17">
        <v>1477000</v>
      </c>
      <c r="I88" s="17">
        <v>1570753</v>
      </c>
      <c r="J88" s="17">
        <v>1476238</v>
      </c>
      <c r="K88" s="17">
        <v>2140905</v>
      </c>
      <c r="L88" s="17">
        <v>1801582</v>
      </c>
      <c r="M88" s="17">
        <v>1679605</v>
      </c>
      <c r="N88" s="17">
        <v>2233962</v>
      </c>
      <c r="O88" s="17">
        <v>1868981</v>
      </c>
      <c r="P88" s="17">
        <v>1791429</v>
      </c>
      <c r="Q88" s="125">
        <f>SUM(P88/O88*100)</f>
        <v>95.85057311979095</v>
      </c>
      <c r="R88" s="129">
        <v>3000000</v>
      </c>
    </row>
    <row r="89" spans="1:18" ht="12.75">
      <c r="A89" s="54"/>
      <c r="B89" s="34" t="s">
        <v>25</v>
      </c>
      <c r="C89" s="32">
        <v>429915</v>
      </c>
      <c r="D89" s="32">
        <v>288759</v>
      </c>
      <c r="E89" s="32">
        <v>456713</v>
      </c>
      <c r="F89" s="17">
        <v>407993</v>
      </c>
      <c r="G89" s="17">
        <v>536127</v>
      </c>
      <c r="H89" s="17">
        <v>620001</v>
      </c>
      <c r="I89" s="17">
        <v>597682</v>
      </c>
      <c r="J89" s="17">
        <v>518642</v>
      </c>
      <c r="K89" s="17">
        <v>174292</v>
      </c>
      <c r="L89" s="17">
        <v>664665</v>
      </c>
      <c r="M89" s="17">
        <v>599259</v>
      </c>
      <c r="N89" s="17">
        <v>197773</v>
      </c>
      <c r="O89" s="17">
        <v>801105</v>
      </c>
      <c r="P89" s="17">
        <v>695819</v>
      </c>
      <c r="Q89" s="125">
        <f>SUM(P89/O89*100)</f>
        <v>86.85740321181368</v>
      </c>
      <c r="R89" s="129">
        <v>890489</v>
      </c>
    </row>
    <row r="90" spans="1:18" ht="12.75">
      <c r="A90" s="33" t="s">
        <v>27</v>
      </c>
      <c r="B90" s="34" t="s">
        <v>28</v>
      </c>
      <c r="C90" s="32">
        <v>15580</v>
      </c>
      <c r="D90" s="32">
        <v>1030816</v>
      </c>
      <c r="E90" s="32">
        <v>1035316</v>
      </c>
      <c r="F90" s="17">
        <v>198684</v>
      </c>
      <c r="G90" s="17">
        <v>226005</v>
      </c>
      <c r="H90" s="17">
        <v>0</v>
      </c>
      <c r="I90" s="17">
        <v>1077498</v>
      </c>
      <c r="J90" s="17">
        <v>14108</v>
      </c>
      <c r="K90" s="17">
        <v>1062653</v>
      </c>
      <c r="L90" s="17">
        <v>1097653</v>
      </c>
      <c r="M90" s="17">
        <v>1077985</v>
      </c>
      <c r="N90" s="17">
        <v>18400</v>
      </c>
      <c r="O90" s="17">
        <v>48407</v>
      </c>
      <c r="P90" s="17">
        <v>20071</v>
      </c>
      <c r="Q90" s="125">
        <f>SUM(P90/O90*100)</f>
        <v>41.46301154791662</v>
      </c>
      <c r="R90" s="129"/>
    </row>
    <row r="91" spans="1:18" ht="12.75">
      <c r="A91" s="33"/>
      <c r="B91" s="48" t="s">
        <v>14</v>
      </c>
      <c r="C91" s="48">
        <v>1665448</v>
      </c>
      <c r="D91" s="48">
        <f aca="true" t="shared" si="5" ref="D91:K91">SUM(D88:D90)</f>
        <v>2778946</v>
      </c>
      <c r="E91" s="48">
        <f t="shared" si="5"/>
        <v>3033039</v>
      </c>
      <c r="F91" s="15">
        <f>SUM(F88:F90)</f>
        <v>2101240</v>
      </c>
      <c r="G91" s="15">
        <f t="shared" si="5"/>
        <v>2273000</v>
      </c>
      <c r="H91" s="15">
        <f t="shared" si="5"/>
        <v>2097001</v>
      </c>
      <c r="I91" s="15">
        <f t="shared" si="5"/>
        <v>3245933</v>
      </c>
      <c r="J91" s="15">
        <f t="shared" si="5"/>
        <v>2008988</v>
      </c>
      <c r="K91" s="15">
        <f t="shared" si="5"/>
        <v>3377850</v>
      </c>
      <c r="L91" s="15">
        <f>SUM(L88:L90)</f>
        <v>3563900</v>
      </c>
      <c r="M91" s="15">
        <f>SUM(M88:M90)</f>
        <v>3356849</v>
      </c>
      <c r="N91" s="15">
        <f>SUM(N88:N90)</f>
        <v>2450135</v>
      </c>
      <c r="O91" s="15">
        <f>SUM(O88:O90)</f>
        <v>2718493</v>
      </c>
      <c r="P91" s="15">
        <f>SUM(P88:P90)</f>
        <v>2507319</v>
      </c>
      <c r="Q91" s="126">
        <f>SUM(P91/O91*100)</f>
        <v>92.23194615546187</v>
      </c>
      <c r="R91" s="15">
        <f>SUM(R88:R90)</f>
        <v>3890489</v>
      </c>
    </row>
    <row r="92" spans="1:18" ht="12.75">
      <c r="A92" s="33"/>
      <c r="B92" s="48"/>
      <c r="C92" s="48"/>
      <c r="D92" s="48"/>
      <c r="E92" s="48"/>
      <c r="F92" s="1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26"/>
      <c r="R92" s="15"/>
    </row>
    <row r="93" spans="1:18" ht="12.75">
      <c r="A93" s="33"/>
      <c r="B93" s="48" t="s">
        <v>233</v>
      </c>
      <c r="C93" s="48"/>
      <c r="D93" s="48"/>
      <c r="E93" s="48"/>
      <c r="F93" s="1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26"/>
      <c r="R93" s="15"/>
    </row>
    <row r="94" spans="1:18" ht="12.75">
      <c r="A94" s="33" t="s">
        <v>234</v>
      </c>
      <c r="B94" s="32" t="s">
        <v>174</v>
      </c>
      <c r="C94" s="48"/>
      <c r="D94" s="48"/>
      <c r="E94" s="48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26"/>
      <c r="R94" s="17">
        <v>750000</v>
      </c>
    </row>
    <row r="95" spans="1:18" ht="12.75">
      <c r="A95" s="33"/>
      <c r="B95" s="32" t="s">
        <v>23</v>
      </c>
      <c r="C95" s="48"/>
      <c r="D95" s="48"/>
      <c r="E95" s="48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26"/>
      <c r="R95" s="17">
        <v>423576</v>
      </c>
    </row>
    <row r="96" spans="1:18" ht="12.75">
      <c r="A96" s="33" t="s">
        <v>235</v>
      </c>
      <c r="B96" s="32" t="s">
        <v>43</v>
      </c>
      <c r="C96" s="48"/>
      <c r="D96" s="48"/>
      <c r="E96" s="48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26"/>
      <c r="R96" s="15">
        <v>0</v>
      </c>
    </row>
    <row r="97" spans="1:18" ht="12.75">
      <c r="A97" s="33"/>
      <c r="B97" s="44" t="s">
        <v>14</v>
      </c>
      <c r="C97" s="48"/>
      <c r="D97" s="48"/>
      <c r="E97" s="48"/>
      <c r="F97" s="1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26"/>
      <c r="R97" s="15">
        <f>SUM(R94:R96)</f>
        <v>1173576</v>
      </c>
    </row>
    <row r="98" spans="1:18" ht="12.75">
      <c r="A98" s="33"/>
      <c r="B98" s="48"/>
      <c r="C98" s="32"/>
      <c r="D98" s="32"/>
      <c r="E98" s="48"/>
      <c r="F98" s="2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25"/>
      <c r="R98" s="129"/>
    </row>
    <row r="99" spans="1:18" ht="12.75">
      <c r="A99" s="35"/>
      <c r="B99" s="38" t="s">
        <v>29</v>
      </c>
      <c r="C99" s="36"/>
      <c r="D99" s="37"/>
      <c r="E99" s="37"/>
      <c r="F99" s="21"/>
      <c r="G99" s="21"/>
      <c r="H99" s="17"/>
      <c r="I99" s="17"/>
      <c r="J99" s="17"/>
      <c r="K99" s="17"/>
      <c r="L99" s="17"/>
      <c r="M99" s="17"/>
      <c r="N99" s="17"/>
      <c r="O99" s="17"/>
      <c r="P99" s="17"/>
      <c r="Q99" s="125"/>
      <c r="R99" s="129"/>
    </row>
    <row r="100" spans="1:18" ht="12.75">
      <c r="A100" s="39"/>
      <c r="B100" s="41" t="s">
        <v>30</v>
      </c>
      <c r="C100" s="41"/>
      <c r="D100" s="42"/>
      <c r="E100" s="42"/>
      <c r="F100" s="17"/>
      <c r="G100" s="21"/>
      <c r="H100" s="17"/>
      <c r="I100" s="17"/>
      <c r="J100" s="17"/>
      <c r="K100" s="17"/>
      <c r="L100" s="17"/>
      <c r="M100" s="17"/>
      <c r="N100" s="17"/>
      <c r="O100" s="17"/>
      <c r="P100" s="17"/>
      <c r="Q100" s="125"/>
      <c r="R100" s="129"/>
    </row>
    <row r="101" spans="1:18" ht="24">
      <c r="A101" s="43" t="s">
        <v>144</v>
      </c>
      <c r="B101" s="34" t="s">
        <v>22</v>
      </c>
      <c r="C101" s="32">
        <v>14572</v>
      </c>
      <c r="D101" s="32"/>
      <c r="E101" s="32">
        <v>20652</v>
      </c>
      <c r="F101" s="17">
        <v>1188</v>
      </c>
      <c r="G101" s="17">
        <v>21603</v>
      </c>
      <c r="H101" s="17">
        <v>0</v>
      </c>
      <c r="I101" s="17">
        <v>21330</v>
      </c>
      <c r="J101" s="17">
        <v>21330</v>
      </c>
      <c r="K101" s="17">
        <v>0</v>
      </c>
      <c r="L101" s="17">
        <v>20961</v>
      </c>
      <c r="M101" s="17">
        <v>19695</v>
      </c>
      <c r="N101" s="17">
        <v>0</v>
      </c>
      <c r="O101" s="17">
        <v>23868</v>
      </c>
      <c r="P101" s="17">
        <v>22675</v>
      </c>
      <c r="Q101" s="125">
        <f>SUM(P101/O101*100)</f>
        <v>95.00167588402883</v>
      </c>
      <c r="R101" s="129"/>
    </row>
    <row r="102" spans="1:18" ht="12.75">
      <c r="A102" s="54"/>
      <c r="B102" s="34" t="s">
        <v>25</v>
      </c>
      <c r="C102" s="32">
        <v>36090</v>
      </c>
      <c r="D102" s="32"/>
      <c r="E102" s="32">
        <v>50794</v>
      </c>
      <c r="F102" s="17"/>
      <c r="G102" s="17">
        <v>50803</v>
      </c>
      <c r="H102" s="17">
        <v>0</v>
      </c>
      <c r="I102" s="17">
        <v>74233</v>
      </c>
      <c r="J102" s="17">
        <v>74233</v>
      </c>
      <c r="K102" s="17">
        <v>0</v>
      </c>
      <c r="L102" s="17">
        <v>63779</v>
      </c>
      <c r="M102" s="17">
        <v>50527</v>
      </c>
      <c r="N102" s="17">
        <v>14518</v>
      </c>
      <c r="O102" s="17">
        <v>76562</v>
      </c>
      <c r="P102" s="17">
        <v>60912</v>
      </c>
      <c r="Q102" s="125">
        <f>SUM(P102/O102*100)</f>
        <v>79.55905018155221</v>
      </c>
      <c r="R102" s="129">
        <v>2318</v>
      </c>
    </row>
    <row r="103" spans="1:18" ht="12.75">
      <c r="A103" s="33"/>
      <c r="B103" s="48" t="s">
        <v>14</v>
      </c>
      <c r="C103" s="48">
        <v>50662</v>
      </c>
      <c r="D103" s="48"/>
      <c r="E103" s="44">
        <f aca="true" t="shared" si="6" ref="E103:K103">SUM(E101:E102)</f>
        <v>71446</v>
      </c>
      <c r="F103" s="15">
        <f t="shared" si="6"/>
        <v>1188</v>
      </c>
      <c r="G103" s="15">
        <f t="shared" si="6"/>
        <v>72406</v>
      </c>
      <c r="H103" s="15">
        <f t="shared" si="6"/>
        <v>0</v>
      </c>
      <c r="I103" s="15">
        <f t="shared" si="6"/>
        <v>95563</v>
      </c>
      <c r="J103" s="15">
        <f t="shared" si="6"/>
        <v>95563</v>
      </c>
      <c r="K103" s="15">
        <f t="shared" si="6"/>
        <v>0</v>
      </c>
      <c r="L103" s="15">
        <f>SUM(L101:L102)</f>
        <v>84740</v>
      </c>
      <c r="M103" s="15">
        <f>SUM(M101:M102)</f>
        <v>70222</v>
      </c>
      <c r="N103" s="15">
        <f>SUM(N101:N102)</f>
        <v>14518</v>
      </c>
      <c r="O103" s="15">
        <f>SUM(O101:O102)</f>
        <v>100430</v>
      </c>
      <c r="P103" s="15">
        <f>SUM(P101:P102)</f>
        <v>83587</v>
      </c>
      <c r="Q103" s="126">
        <f>SUM(P103/O103*100)</f>
        <v>83.22911480633277</v>
      </c>
      <c r="R103" s="15">
        <f>SUM(R101:R102)</f>
        <v>2318</v>
      </c>
    </row>
    <row r="104" spans="1:18" ht="12.75">
      <c r="A104" s="35"/>
      <c r="B104" s="38" t="s">
        <v>236</v>
      </c>
      <c r="C104" s="36"/>
      <c r="D104" s="37"/>
      <c r="E104" s="37"/>
      <c r="F104" s="21"/>
      <c r="G104" s="21"/>
      <c r="H104" s="17"/>
      <c r="I104" s="17"/>
      <c r="J104" s="17"/>
      <c r="K104" s="17"/>
      <c r="L104" s="17"/>
      <c r="M104" s="17"/>
      <c r="N104" s="17"/>
      <c r="O104" s="17"/>
      <c r="P104" s="17"/>
      <c r="Q104" s="125"/>
      <c r="R104" s="129"/>
    </row>
    <row r="105" spans="1:18" ht="12.75">
      <c r="A105" s="39"/>
      <c r="B105" s="41" t="s">
        <v>148</v>
      </c>
      <c r="C105" s="41"/>
      <c r="D105" s="42"/>
      <c r="E105" s="42"/>
      <c r="F105" s="17"/>
      <c r="G105" s="21"/>
      <c r="H105" s="17"/>
      <c r="I105" s="17"/>
      <c r="J105" s="17"/>
      <c r="K105" s="17"/>
      <c r="L105" s="17"/>
      <c r="M105" s="17"/>
      <c r="N105" s="17"/>
      <c r="O105" s="17"/>
      <c r="P105" s="17"/>
      <c r="Q105" s="125"/>
      <c r="R105" s="129"/>
    </row>
    <row r="106" spans="1:18" ht="24">
      <c r="A106" s="43" t="s">
        <v>144</v>
      </c>
      <c r="B106" s="34" t="s">
        <v>22</v>
      </c>
      <c r="C106" s="32">
        <v>37608</v>
      </c>
      <c r="D106" s="32"/>
      <c r="E106" s="32">
        <v>3765</v>
      </c>
      <c r="F106" s="17">
        <v>3788</v>
      </c>
      <c r="G106" s="17">
        <v>3788</v>
      </c>
      <c r="H106" s="17">
        <v>3788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1200</v>
      </c>
      <c r="P106" s="17">
        <v>723</v>
      </c>
      <c r="Q106" s="125"/>
      <c r="R106" s="129">
        <v>31038</v>
      </c>
    </row>
    <row r="107" spans="1:18" ht="12.75">
      <c r="A107" s="54"/>
      <c r="B107" s="34" t="s">
        <v>25</v>
      </c>
      <c r="C107" s="32">
        <v>13359</v>
      </c>
      <c r="D107" s="32"/>
      <c r="E107" s="32">
        <v>15378</v>
      </c>
      <c r="F107" s="17">
        <v>55692</v>
      </c>
      <c r="G107" s="17">
        <v>13549</v>
      </c>
      <c r="H107" s="17">
        <v>28190</v>
      </c>
      <c r="I107" s="17">
        <v>10380</v>
      </c>
      <c r="J107" s="17">
        <v>6211</v>
      </c>
      <c r="K107" s="17">
        <v>4169</v>
      </c>
      <c r="L107" s="17">
        <v>5201</v>
      </c>
      <c r="M107" s="17">
        <v>5000</v>
      </c>
      <c r="N107" s="17">
        <v>201</v>
      </c>
      <c r="O107" s="17">
        <v>1346</v>
      </c>
      <c r="P107" s="17">
        <v>1114</v>
      </c>
      <c r="Q107" s="125">
        <f>SUM(P107/O107*100)</f>
        <v>82.76374442793461</v>
      </c>
      <c r="R107" s="129">
        <v>0</v>
      </c>
    </row>
    <row r="108" spans="1:18" ht="12.75">
      <c r="A108" s="33"/>
      <c r="B108" s="48" t="s">
        <v>14</v>
      </c>
      <c r="C108" s="48">
        <v>50967</v>
      </c>
      <c r="D108" s="48"/>
      <c r="E108" s="48">
        <f aca="true" t="shared" si="7" ref="E108:K108">SUM(E106:E107)</f>
        <v>19143</v>
      </c>
      <c r="F108" s="15">
        <f t="shared" si="7"/>
        <v>59480</v>
      </c>
      <c r="G108" s="15">
        <f t="shared" si="7"/>
        <v>17337</v>
      </c>
      <c r="H108" s="15">
        <f t="shared" si="7"/>
        <v>31978</v>
      </c>
      <c r="I108" s="15">
        <f t="shared" si="7"/>
        <v>10380</v>
      </c>
      <c r="J108" s="15">
        <f t="shared" si="7"/>
        <v>6211</v>
      </c>
      <c r="K108" s="15">
        <f t="shared" si="7"/>
        <v>4169</v>
      </c>
      <c r="L108" s="15">
        <f>SUM(L106:L107)</f>
        <v>5201</v>
      </c>
      <c r="M108" s="15">
        <f>SUM(M106:M107)</f>
        <v>5000</v>
      </c>
      <c r="N108" s="15">
        <f>SUM(N106:N107)</f>
        <v>201</v>
      </c>
      <c r="O108" s="15">
        <f>SUM(O106:O107)</f>
        <v>2546</v>
      </c>
      <c r="P108" s="15">
        <f>SUM(P106:P107)</f>
        <v>1837</v>
      </c>
      <c r="Q108" s="126">
        <f>SUM(P108/O108*100)</f>
        <v>72.15239591516104</v>
      </c>
      <c r="R108" s="15">
        <f>SUM(R106:R107)</f>
        <v>31038</v>
      </c>
    </row>
    <row r="109" spans="1:18" ht="12.75">
      <c r="A109" s="33"/>
      <c r="B109" s="48"/>
      <c r="C109" s="48"/>
      <c r="D109" s="48"/>
      <c r="E109" s="48"/>
      <c r="F109" s="2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25"/>
      <c r="R109" s="129"/>
    </row>
    <row r="110" spans="1:18" ht="12.75">
      <c r="A110" s="39"/>
      <c r="B110" s="53" t="s">
        <v>32</v>
      </c>
      <c r="C110" s="41"/>
      <c r="D110" s="42"/>
      <c r="E110" s="42"/>
      <c r="F110" s="17"/>
      <c r="G110" s="21"/>
      <c r="H110" s="17"/>
      <c r="I110" s="17"/>
      <c r="J110" s="17"/>
      <c r="K110" s="17"/>
      <c r="L110" s="17"/>
      <c r="M110" s="17"/>
      <c r="N110" s="17"/>
      <c r="O110" s="17"/>
      <c r="P110" s="17"/>
      <c r="Q110" s="125"/>
      <c r="R110" s="129"/>
    </row>
    <row r="111" spans="1:18" ht="12.75">
      <c r="A111" s="43" t="s">
        <v>144</v>
      </c>
      <c r="B111" s="34" t="s">
        <v>33</v>
      </c>
      <c r="C111" s="34"/>
      <c r="D111" s="34">
        <v>45000</v>
      </c>
      <c r="E111" s="34">
        <v>45000</v>
      </c>
      <c r="F111" s="17">
        <v>42990</v>
      </c>
      <c r="G111" s="17">
        <v>43540</v>
      </c>
      <c r="H111" s="17">
        <v>47077</v>
      </c>
      <c r="I111" s="17">
        <v>47947</v>
      </c>
      <c r="J111" s="17">
        <v>39913</v>
      </c>
      <c r="K111" s="17">
        <v>40631</v>
      </c>
      <c r="L111" s="17">
        <v>43517</v>
      </c>
      <c r="M111" s="17">
        <v>40841</v>
      </c>
      <c r="N111" s="17">
        <v>42446</v>
      </c>
      <c r="O111" s="17">
        <v>46394</v>
      </c>
      <c r="P111" s="17">
        <v>40337</v>
      </c>
      <c r="Q111" s="125">
        <f>SUM(P111/O111*100)</f>
        <v>86.94443246971592</v>
      </c>
      <c r="R111" s="129">
        <v>103612</v>
      </c>
    </row>
    <row r="112" spans="1:18" ht="12.75">
      <c r="A112" s="43"/>
      <c r="B112" s="34" t="s">
        <v>25</v>
      </c>
      <c r="C112" s="34"/>
      <c r="D112" s="34">
        <v>28931</v>
      </c>
      <c r="E112" s="34">
        <v>24584</v>
      </c>
      <c r="F112" s="17">
        <v>5000</v>
      </c>
      <c r="G112" s="17">
        <v>4450</v>
      </c>
      <c r="H112" s="17">
        <v>8903</v>
      </c>
      <c r="I112" s="17">
        <v>4615</v>
      </c>
      <c r="J112" s="17">
        <v>2405</v>
      </c>
      <c r="K112" s="17">
        <v>45654</v>
      </c>
      <c r="L112" s="17">
        <v>42001</v>
      </c>
      <c r="M112" s="17">
        <v>4701</v>
      </c>
      <c r="N112" s="17">
        <v>78503</v>
      </c>
      <c r="O112" s="17">
        <v>74002</v>
      </c>
      <c r="P112" s="17">
        <v>2622</v>
      </c>
      <c r="Q112" s="125">
        <f>SUM(P112/O112*100)</f>
        <v>3.5431474825004727</v>
      </c>
      <c r="R112" s="129">
        <v>156785</v>
      </c>
    </row>
    <row r="113" spans="1:18" ht="12.75">
      <c r="A113" s="43"/>
      <c r="B113" s="34" t="s">
        <v>43</v>
      </c>
      <c r="C113" s="34"/>
      <c r="D113" s="34"/>
      <c r="E113" s="34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25"/>
      <c r="R113" s="129">
        <v>0</v>
      </c>
    </row>
    <row r="114" spans="1:18" ht="12.75">
      <c r="A114" s="33"/>
      <c r="B114" s="44" t="s">
        <v>14</v>
      </c>
      <c r="C114" s="34"/>
      <c r="D114" s="44">
        <f aca="true" t="shared" si="8" ref="D114:K114">SUM(D111:D112)</f>
        <v>73931</v>
      </c>
      <c r="E114" s="44">
        <f t="shared" si="8"/>
        <v>69584</v>
      </c>
      <c r="F114" s="15">
        <f>SUM(F111:F112)</f>
        <v>47990</v>
      </c>
      <c r="G114" s="15">
        <f t="shared" si="8"/>
        <v>47990</v>
      </c>
      <c r="H114" s="15">
        <f t="shared" si="8"/>
        <v>55980</v>
      </c>
      <c r="I114" s="15">
        <f t="shared" si="8"/>
        <v>52562</v>
      </c>
      <c r="J114" s="15">
        <f t="shared" si="8"/>
        <v>42318</v>
      </c>
      <c r="K114" s="15">
        <f t="shared" si="8"/>
        <v>86285</v>
      </c>
      <c r="L114" s="15">
        <f>SUM(L111:L112)</f>
        <v>85518</v>
      </c>
      <c r="M114" s="15">
        <f>SUM(M111:M112)</f>
        <v>45542</v>
      </c>
      <c r="N114" s="15">
        <f>SUM(N111:N112)</f>
        <v>120949</v>
      </c>
      <c r="O114" s="15">
        <f>SUM(O111:O112)</f>
        <v>120396</v>
      </c>
      <c r="P114" s="15">
        <f>SUM(P111:P112)</f>
        <v>42959</v>
      </c>
      <c r="Q114" s="126">
        <f>SUM(P114/O114*100)</f>
        <v>35.68141798730855</v>
      </c>
      <c r="R114" s="15">
        <f>SUM(R111:R113)</f>
        <v>260397</v>
      </c>
    </row>
    <row r="115" spans="1:18" ht="12.75">
      <c r="A115" s="33"/>
      <c r="B115" s="44"/>
      <c r="C115" s="42"/>
      <c r="D115" s="60"/>
      <c r="E115" s="60"/>
      <c r="F115" s="16"/>
      <c r="G115" s="16"/>
      <c r="H115" s="15"/>
      <c r="I115" s="15"/>
      <c r="J115" s="15"/>
      <c r="K115" s="15"/>
      <c r="L115" s="15"/>
      <c r="M115" s="15"/>
      <c r="N115" s="15"/>
      <c r="O115" s="15"/>
      <c r="P115" s="15"/>
      <c r="Q115" s="126"/>
      <c r="R115" s="15"/>
    </row>
    <row r="116" spans="1:18" ht="12.75">
      <c r="A116" s="33"/>
      <c r="B116" s="44"/>
      <c r="C116" s="42"/>
      <c r="D116" s="60"/>
      <c r="E116" s="60"/>
      <c r="F116" s="16"/>
      <c r="G116" s="16"/>
      <c r="H116" s="15"/>
      <c r="I116" s="15"/>
      <c r="J116" s="15"/>
      <c r="K116" s="15"/>
      <c r="L116" s="15"/>
      <c r="M116" s="15"/>
      <c r="N116" s="15"/>
      <c r="O116" s="15"/>
      <c r="P116" s="15"/>
      <c r="Q116" s="126"/>
      <c r="R116" s="15"/>
    </row>
    <row r="117" spans="1:18" ht="12.75">
      <c r="A117" s="33"/>
      <c r="B117" s="44" t="s">
        <v>175</v>
      </c>
      <c r="C117" s="42"/>
      <c r="D117" s="60"/>
      <c r="E117" s="60"/>
      <c r="F117" s="16"/>
      <c r="G117" s="16"/>
      <c r="H117" s="15"/>
      <c r="I117" s="15"/>
      <c r="J117" s="15"/>
      <c r="K117" s="15"/>
      <c r="L117" s="15"/>
      <c r="M117" s="15"/>
      <c r="N117" s="15"/>
      <c r="O117" s="15"/>
      <c r="P117" s="15"/>
      <c r="Q117" s="126"/>
      <c r="R117" s="15"/>
    </row>
    <row r="118" spans="1:18" ht="12.75">
      <c r="A118" s="33"/>
      <c r="B118" s="44" t="s">
        <v>247</v>
      </c>
      <c r="C118" s="42"/>
      <c r="D118" s="60"/>
      <c r="E118" s="60"/>
      <c r="F118" s="16"/>
      <c r="G118" s="16"/>
      <c r="H118" s="15"/>
      <c r="I118" s="15"/>
      <c r="J118" s="15"/>
      <c r="K118" s="15"/>
      <c r="L118" s="15"/>
      <c r="M118" s="15"/>
      <c r="N118" s="15"/>
      <c r="O118" s="15"/>
      <c r="P118" s="15"/>
      <c r="Q118" s="126"/>
      <c r="R118" s="15"/>
    </row>
    <row r="119" spans="1:18" ht="24">
      <c r="A119" s="33"/>
      <c r="B119" s="44" t="s">
        <v>22</v>
      </c>
      <c r="C119" s="42"/>
      <c r="D119" s="60"/>
      <c r="E119" s="60"/>
      <c r="F119" s="16"/>
      <c r="G119" s="16"/>
      <c r="H119" s="15"/>
      <c r="I119" s="15"/>
      <c r="J119" s="15"/>
      <c r="K119" s="15"/>
      <c r="L119" s="15"/>
      <c r="M119" s="15"/>
      <c r="N119" s="15"/>
      <c r="O119" s="15"/>
      <c r="P119" s="15"/>
      <c r="Q119" s="126"/>
      <c r="R119" s="17">
        <v>10216</v>
      </c>
    </row>
    <row r="120" spans="1:18" ht="12.75">
      <c r="A120" s="33"/>
      <c r="B120" s="44" t="s">
        <v>253</v>
      </c>
      <c r="C120" s="42"/>
      <c r="D120" s="60"/>
      <c r="E120" s="60"/>
      <c r="F120" s="16"/>
      <c r="G120" s="16"/>
      <c r="H120" s="15"/>
      <c r="I120" s="15"/>
      <c r="J120" s="15"/>
      <c r="K120" s="15"/>
      <c r="L120" s="15"/>
      <c r="M120" s="15"/>
      <c r="N120" s="15"/>
      <c r="O120" s="15"/>
      <c r="P120" s="15"/>
      <c r="Q120" s="126"/>
      <c r="R120" s="17">
        <v>95041</v>
      </c>
    </row>
    <row r="121" spans="1:18" ht="12.75">
      <c r="A121" s="33"/>
      <c r="B121" s="44" t="s">
        <v>14</v>
      </c>
      <c r="C121" s="42"/>
      <c r="D121" s="60"/>
      <c r="E121" s="60"/>
      <c r="F121" s="16"/>
      <c r="G121" s="16"/>
      <c r="H121" s="15"/>
      <c r="I121" s="15"/>
      <c r="J121" s="15"/>
      <c r="K121" s="15"/>
      <c r="L121" s="15"/>
      <c r="M121" s="15"/>
      <c r="N121" s="15"/>
      <c r="O121" s="15"/>
      <c r="P121" s="15"/>
      <c r="Q121" s="126"/>
      <c r="R121" s="15">
        <f>SUM(R119:R120)</f>
        <v>105257</v>
      </c>
    </row>
    <row r="122" spans="1:18" ht="12.75">
      <c r="A122" s="33"/>
      <c r="B122" s="44"/>
      <c r="C122" s="42"/>
      <c r="D122" s="60"/>
      <c r="E122" s="60"/>
      <c r="F122" s="16"/>
      <c r="G122" s="16"/>
      <c r="H122" s="15"/>
      <c r="I122" s="15"/>
      <c r="J122" s="15"/>
      <c r="K122" s="15"/>
      <c r="L122" s="15"/>
      <c r="M122" s="15"/>
      <c r="N122" s="15"/>
      <c r="O122" s="15"/>
      <c r="P122" s="15"/>
      <c r="Q122" s="126"/>
      <c r="R122" s="15"/>
    </row>
    <row r="123" spans="1:18" ht="24">
      <c r="A123" s="33"/>
      <c r="B123" s="44" t="s">
        <v>248</v>
      </c>
      <c r="C123" s="42"/>
      <c r="D123" s="60"/>
      <c r="E123" s="60"/>
      <c r="F123" s="16"/>
      <c r="G123" s="16"/>
      <c r="H123" s="15"/>
      <c r="I123" s="15"/>
      <c r="J123" s="15"/>
      <c r="K123" s="15"/>
      <c r="L123" s="15"/>
      <c r="M123" s="15"/>
      <c r="N123" s="15"/>
      <c r="O123" s="15"/>
      <c r="P123" s="15"/>
      <c r="Q123" s="126"/>
      <c r="R123" s="15"/>
    </row>
    <row r="124" spans="1:18" ht="12.75">
      <c r="A124" s="43" t="s">
        <v>144</v>
      </c>
      <c r="B124" s="34" t="s">
        <v>33</v>
      </c>
      <c r="C124" s="34"/>
      <c r="D124" s="34">
        <v>45000</v>
      </c>
      <c r="E124" s="34">
        <v>45000</v>
      </c>
      <c r="F124" s="17">
        <v>42990</v>
      </c>
      <c r="G124" s="17">
        <v>43540</v>
      </c>
      <c r="H124" s="17">
        <v>47077</v>
      </c>
      <c r="I124" s="17">
        <v>47947</v>
      </c>
      <c r="J124" s="17">
        <v>39913</v>
      </c>
      <c r="K124" s="17">
        <v>40631</v>
      </c>
      <c r="L124" s="17">
        <v>43517</v>
      </c>
      <c r="M124" s="17">
        <v>40841</v>
      </c>
      <c r="N124" s="17">
        <v>42446</v>
      </c>
      <c r="O124" s="17">
        <v>46394</v>
      </c>
      <c r="P124" s="17">
        <v>40337</v>
      </c>
      <c r="Q124" s="125">
        <f>SUM(P124/O124*100)</f>
        <v>86.94443246971592</v>
      </c>
      <c r="R124" s="129">
        <v>61981</v>
      </c>
    </row>
    <row r="125" spans="1:18" ht="12.75">
      <c r="A125" s="43"/>
      <c r="B125" s="34" t="s">
        <v>25</v>
      </c>
      <c r="C125" s="34"/>
      <c r="D125" s="34">
        <v>28931</v>
      </c>
      <c r="E125" s="34">
        <v>24584</v>
      </c>
      <c r="F125" s="17">
        <v>5000</v>
      </c>
      <c r="G125" s="17">
        <v>4450</v>
      </c>
      <c r="H125" s="17">
        <v>8903</v>
      </c>
      <c r="I125" s="17">
        <v>4615</v>
      </c>
      <c r="J125" s="17">
        <v>2405</v>
      </c>
      <c r="K125" s="17">
        <v>45654</v>
      </c>
      <c r="L125" s="17">
        <v>42001</v>
      </c>
      <c r="M125" s="17">
        <v>4701</v>
      </c>
      <c r="N125" s="17">
        <v>78503</v>
      </c>
      <c r="O125" s="17">
        <v>74002</v>
      </c>
      <c r="P125" s="17">
        <v>2622</v>
      </c>
      <c r="Q125" s="125">
        <f>SUM(P125/O125*100)</f>
        <v>3.5431474825004727</v>
      </c>
      <c r="R125" s="129">
        <v>7999</v>
      </c>
    </row>
    <row r="126" spans="1:18" ht="12.75">
      <c r="A126" s="33"/>
      <c r="B126" s="44" t="s">
        <v>14</v>
      </c>
      <c r="C126" s="42"/>
      <c r="D126" s="60"/>
      <c r="E126" s="60"/>
      <c r="F126" s="16"/>
      <c r="G126" s="16"/>
      <c r="H126" s="15"/>
      <c r="I126" s="15"/>
      <c r="J126" s="15"/>
      <c r="K126" s="15"/>
      <c r="L126" s="15"/>
      <c r="M126" s="15"/>
      <c r="N126" s="15"/>
      <c r="O126" s="15"/>
      <c r="P126" s="15"/>
      <c r="Q126" s="126"/>
      <c r="R126" s="15">
        <f>SUM(R124:R125)</f>
        <v>69980</v>
      </c>
    </row>
    <row r="127" spans="1:18" ht="12.75">
      <c r="A127" s="33"/>
      <c r="B127" s="44"/>
      <c r="C127" s="42"/>
      <c r="D127" s="42"/>
      <c r="E127" s="60"/>
      <c r="F127" s="21"/>
      <c r="G127" s="16"/>
      <c r="H127" s="17"/>
      <c r="I127" s="17"/>
      <c r="J127" s="17"/>
      <c r="K127" s="17"/>
      <c r="L127" s="17"/>
      <c r="M127" s="17"/>
      <c r="N127" s="17"/>
      <c r="O127" s="17"/>
      <c r="P127" s="17"/>
      <c r="Q127" s="125"/>
      <c r="R127" s="129"/>
    </row>
    <row r="128" spans="1:18" ht="12.75">
      <c r="A128" s="39"/>
      <c r="B128" s="53" t="s">
        <v>34</v>
      </c>
      <c r="C128" s="41"/>
      <c r="D128" s="42"/>
      <c r="E128" s="42"/>
      <c r="F128" s="17"/>
      <c r="G128" s="21"/>
      <c r="H128" s="17"/>
      <c r="I128" s="17"/>
      <c r="J128" s="17"/>
      <c r="K128" s="17"/>
      <c r="L128" s="17"/>
      <c r="M128" s="17"/>
      <c r="N128" s="17"/>
      <c r="O128" s="17"/>
      <c r="P128" s="17"/>
      <c r="Q128" s="125"/>
      <c r="R128" s="129"/>
    </row>
    <row r="129" spans="1:18" ht="24">
      <c r="A129" s="43" t="s">
        <v>144</v>
      </c>
      <c r="B129" s="34" t="s">
        <v>22</v>
      </c>
      <c r="C129" s="32">
        <v>9564</v>
      </c>
      <c r="D129" s="32">
        <v>46882</v>
      </c>
      <c r="E129" s="32">
        <v>45382</v>
      </c>
      <c r="F129" s="17">
        <v>48566</v>
      </c>
      <c r="G129" s="17">
        <v>52143</v>
      </c>
      <c r="H129" s="17">
        <v>47940</v>
      </c>
      <c r="I129" s="17">
        <v>55952</v>
      </c>
      <c r="J129" s="17">
        <v>53889</v>
      </c>
      <c r="K129" s="17">
        <v>48882</v>
      </c>
      <c r="L129" s="17">
        <v>56135</v>
      </c>
      <c r="M129" s="17">
        <v>54643</v>
      </c>
      <c r="N129" s="17">
        <v>48286</v>
      </c>
      <c r="O129" s="17">
        <v>54664</v>
      </c>
      <c r="P129" s="17">
        <v>50613</v>
      </c>
      <c r="Q129" s="125">
        <f>SUM(P129/O129*100)</f>
        <v>92.58927264744622</v>
      </c>
      <c r="R129" s="129">
        <v>89779</v>
      </c>
    </row>
    <row r="130" spans="1:18" ht="12.75">
      <c r="A130" s="54"/>
      <c r="B130" s="34" t="s">
        <v>25</v>
      </c>
      <c r="C130" s="32">
        <v>9627</v>
      </c>
      <c r="D130" s="32">
        <v>30938</v>
      </c>
      <c r="E130" s="32">
        <v>32438</v>
      </c>
      <c r="F130" s="17">
        <v>46916</v>
      </c>
      <c r="G130" s="17">
        <v>43339</v>
      </c>
      <c r="H130" s="17">
        <v>29439</v>
      </c>
      <c r="I130" s="17">
        <v>21427</v>
      </c>
      <c r="J130" s="17">
        <v>20735</v>
      </c>
      <c r="K130" s="17">
        <v>38563</v>
      </c>
      <c r="L130" s="17">
        <v>31310</v>
      </c>
      <c r="M130" s="17">
        <v>20261</v>
      </c>
      <c r="N130" s="17">
        <v>50205</v>
      </c>
      <c r="O130" s="17">
        <v>43827</v>
      </c>
      <c r="P130" s="17">
        <v>22700</v>
      </c>
      <c r="Q130" s="125">
        <f>SUM(P130/O130*100)</f>
        <v>51.79455586738768</v>
      </c>
      <c r="R130" s="129">
        <v>54491</v>
      </c>
    </row>
    <row r="131" spans="1:18" ht="12.75">
      <c r="A131" s="54"/>
      <c r="B131" s="34" t="s">
        <v>43</v>
      </c>
      <c r="C131" s="32"/>
      <c r="D131" s="32"/>
      <c r="E131" s="32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25"/>
      <c r="R131" s="129">
        <v>0</v>
      </c>
    </row>
    <row r="132" spans="1:18" ht="12.75">
      <c r="A132" s="33"/>
      <c r="B132" s="48" t="s">
        <v>14</v>
      </c>
      <c r="C132" s="48">
        <v>19191</v>
      </c>
      <c r="D132" s="48">
        <f>SUM(D129:D130)</f>
        <v>77820</v>
      </c>
      <c r="E132" s="48">
        <v>77820</v>
      </c>
      <c r="F132" s="15">
        <f aca="true" t="shared" si="9" ref="F132:K132">SUM(F129:F130)</f>
        <v>95482</v>
      </c>
      <c r="G132" s="15">
        <f t="shared" si="9"/>
        <v>95482</v>
      </c>
      <c r="H132" s="15">
        <f t="shared" si="9"/>
        <v>77379</v>
      </c>
      <c r="I132" s="15">
        <f t="shared" si="9"/>
        <v>77379</v>
      </c>
      <c r="J132" s="15">
        <f t="shared" si="9"/>
        <v>74624</v>
      </c>
      <c r="K132" s="15">
        <f t="shared" si="9"/>
        <v>87445</v>
      </c>
      <c r="L132" s="15">
        <f>SUM(L129:L130)</f>
        <v>87445</v>
      </c>
      <c r="M132" s="15">
        <f>SUM(M129:M130)</f>
        <v>74904</v>
      </c>
      <c r="N132" s="15">
        <f>SUM(N129:N130)</f>
        <v>98491</v>
      </c>
      <c r="O132" s="15">
        <f>SUM(O129:O130)</f>
        <v>98491</v>
      </c>
      <c r="P132" s="15">
        <f>SUM(P129:P130)</f>
        <v>73313</v>
      </c>
      <c r="Q132" s="126">
        <f>SUM(P132/O132*100)</f>
        <v>74.43624290544314</v>
      </c>
      <c r="R132" s="15">
        <f>SUM(R129:R131)</f>
        <v>144270</v>
      </c>
    </row>
    <row r="133" spans="1:18" ht="12.75">
      <c r="A133" s="33"/>
      <c r="B133" s="48"/>
      <c r="C133" s="34"/>
      <c r="D133" s="34"/>
      <c r="E133" s="48"/>
      <c r="F133" s="2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25"/>
      <c r="R133" s="129"/>
    </row>
    <row r="134" spans="1:18" ht="12.75">
      <c r="A134" s="39"/>
      <c r="B134" s="53" t="s">
        <v>249</v>
      </c>
      <c r="C134" s="41"/>
      <c r="D134" s="42"/>
      <c r="E134" s="42"/>
      <c r="F134" s="17">
        <v>0</v>
      </c>
      <c r="G134" s="21"/>
      <c r="H134" s="17"/>
      <c r="I134" s="17"/>
      <c r="J134" s="17"/>
      <c r="K134" s="17"/>
      <c r="L134" s="17"/>
      <c r="M134" s="17"/>
      <c r="N134" s="17"/>
      <c r="O134" s="17"/>
      <c r="P134" s="17"/>
      <c r="Q134" s="125"/>
      <c r="R134" s="129"/>
    </row>
    <row r="135" spans="1:18" ht="24">
      <c r="A135" s="43" t="s">
        <v>144</v>
      </c>
      <c r="B135" s="34" t="s">
        <v>22</v>
      </c>
      <c r="C135" s="32">
        <v>256769</v>
      </c>
      <c r="D135" s="32"/>
      <c r="E135" s="32">
        <v>112925</v>
      </c>
      <c r="F135" s="15">
        <v>0</v>
      </c>
      <c r="G135" s="17">
        <v>60058</v>
      </c>
      <c r="H135" s="17">
        <v>0</v>
      </c>
      <c r="I135" s="17">
        <v>82009</v>
      </c>
      <c r="J135" s="17">
        <v>82009</v>
      </c>
      <c r="K135" s="17">
        <v>0</v>
      </c>
      <c r="L135" s="17">
        <v>156275</v>
      </c>
      <c r="M135" s="17">
        <v>156275</v>
      </c>
      <c r="N135" s="17">
        <v>0</v>
      </c>
      <c r="O135" s="17">
        <v>323555</v>
      </c>
      <c r="P135" s="17">
        <v>323555</v>
      </c>
      <c r="Q135" s="125">
        <f>SUM(P135/O135*100)</f>
        <v>100</v>
      </c>
      <c r="R135" s="129">
        <v>100000</v>
      </c>
    </row>
    <row r="136" spans="1:18" ht="12.75">
      <c r="A136" s="43"/>
      <c r="B136" s="34" t="s">
        <v>25</v>
      </c>
      <c r="C136" s="32"/>
      <c r="D136" s="32"/>
      <c r="E136" s="32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25"/>
      <c r="R136" s="129">
        <v>201008</v>
      </c>
    </row>
    <row r="137" spans="1:18" ht="12.75">
      <c r="A137" s="33"/>
      <c r="B137" s="48" t="s">
        <v>14</v>
      </c>
      <c r="C137" s="48">
        <v>256763</v>
      </c>
      <c r="D137" s="48"/>
      <c r="E137" s="48">
        <v>112925</v>
      </c>
      <c r="F137" s="16"/>
      <c r="G137" s="15">
        <v>60058</v>
      </c>
      <c r="H137" s="15">
        <v>0</v>
      </c>
      <c r="I137" s="15">
        <v>82009</v>
      </c>
      <c r="J137" s="15">
        <v>82009</v>
      </c>
      <c r="K137" s="15">
        <v>0</v>
      </c>
      <c r="L137" s="15">
        <f>SUM(L135)</f>
        <v>156275</v>
      </c>
      <c r="M137" s="15">
        <f>SUM(M135)</f>
        <v>156275</v>
      </c>
      <c r="N137" s="15">
        <f>SUM(N135)</f>
        <v>0</v>
      </c>
      <c r="O137" s="15">
        <f>SUM(O135)</f>
        <v>323555</v>
      </c>
      <c r="P137" s="15">
        <f>SUM(P135)</f>
        <v>323555</v>
      </c>
      <c r="Q137" s="126">
        <f>SUM(P137/O137*100)</f>
        <v>100</v>
      </c>
      <c r="R137" s="129">
        <f>SUM(R135:R136)</f>
        <v>301008</v>
      </c>
    </row>
    <row r="138" spans="1:18" ht="12.75">
      <c r="A138" s="33"/>
      <c r="B138" s="48"/>
      <c r="C138" s="61"/>
      <c r="D138" s="61"/>
      <c r="E138" s="61"/>
      <c r="F138" s="16"/>
      <c r="G138" s="16"/>
      <c r="H138" s="15"/>
      <c r="I138" s="15"/>
      <c r="J138" s="15"/>
      <c r="K138" s="15"/>
      <c r="L138" s="15"/>
      <c r="M138" s="15"/>
      <c r="N138" s="15"/>
      <c r="O138" s="15"/>
      <c r="P138" s="15"/>
      <c r="Q138" s="126"/>
      <c r="R138" s="129"/>
    </row>
    <row r="139" spans="1:18" ht="12.75">
      <c r="A139" s="33"/>
      <c r="B139" s="94" t="s">
        <v>219</v>
      </c>
      <c r="C139" s="61"/>
      <c r="D139" s="61"/>
      <c r="E139" s="61"/>
      <c r="F139" s="16"/>
      <c r="G139" s="16"/>
      <c r="H139" s="15"/>
      <c r="I139" s="15"/>
      <c r="J139" s="15"/>
      <c r="K139" s="15"/>
      <c r="L139" s="15"/>
      <c r="M139" s="15"/>
      <c r="N139" s="15"/>
      <c r="O139" s="15"/>
      <c r="P139" s="15"/>
      <c r="Q139" s="126"/>
      <c r="R139" s="129"/>
    </row>
    <row r="140" spans="1:18" ht="12.75">
      <c r="A140" s="33"/>
      <c r="B140" s="94"/>
      <c r="C140" s="61"/>
      <c r="D140" s="61"/>
      <c r="E140" s="61"/>
      <c r="F140" s="16"/>
      <c r="G140" s="16"/>
      <c r="H140" s="15"/>
      <c r="I140" s="15"/>
      <c r="J140" s="15"/>
      <c r="K140" s="15"/>
      <c r="L140" s="15"/>
      <c r="M140" s="15"/>
      <c r="N140" s="15"/>
      <c r="O140" s="15"/>
      <c r="P140" s="15"/>
      <c r="Q140" s="126"/>
      <c r="R140" s="129"/>
    </row>
    <row r="141" spans="1:18" ht="24">
      <c r="A141" s="43" t="s">
        <v>144</v>
      </c>
      <c r="B141" s="34" t="s">
        <v>22</v>
      </c>
      <c r="C141" s="61"/>
      <c r="D141" s="61"/>
      <c r="E141" s="61"/>
      <c r="F141" s="16"/>
      <c r="G141" s="16"/>
      <c r="H141" s="15"/>
      <c r="I141" s="15"/>
      <c r="J141" s="15"/>
      <c r="K141" s="15"/>
      <c r="L141" s="15"/>
      <c r="M141" s="15"/>
      <c r="N141" s="15"/>
      <c r="O141" s="17">
        <v>6138</v>
      </c>
      <c r="P141" s="17">
        <v>5474</v>
      </c>
      <c r="Q141" s="126"/>
      <c r="R141" s="129">
        <v>117536</v>
      </c>
    </row>
    <row r="142" spans="1:18" ht="12.75">
      <c r="A142" s="54"/>
      <c r="B142" s="34" t="s">
        <v>25</v>
      </c>
      <c r="C142" s="61"/>
      <c r="D142" s="61"/>
      <c r="E142" s="61"/>
      <c r="F142" s="16"/>
      <c r="G142" s="16"/>
      <c r="H142" s="15"/>
      <c r="I142" s="15"/>
      <c r="J142" s="15"/>
      <c r="K142" s="15"/>
      <c r="L142" s="15"/>
      <c r="M142" s="15"/>
      <c r="N142" s="15"/>
      <c r="O142" s="17">
        <v>2166</v>
      </c>
      <c r="P142" s="17">
        <v>2076</v>
      </c>
      <c r="Q142" s="126"/>
      <c r="R142" s="129">
        <v>66357</v>
      </c>
    </row>
    <row r="143" spans="1:18" ht="12.75">
      <c r="A143" s="33"/>
      <c r="B143" s="44" t="s">
        <v>14</v>
      </c>
      <c r="C143" s="61"/>
      <c r="D143" s="61"/>
      <c r="E143" s="61"/>
      <c r="F143" s="16"/>
      <c r="G143" s="16"/>
      <c r="H143" s="15"/>
      <c r="I143" s="15"/>
      <c r="J143" s="15"/>
      <c r="K143" s="15"/>
      <c r="L143" s="15"/>
      <c r="M143" s="15"/>
      <c r="N143" s="15"/>
      <c r="O143" s="15">
        <f>SUM(O141:O142)</f>
        <v>8304</v>
      </c>
      <c r="P143" s="15">
        <f>SUM(P141:P142)</f>
        <v>7550</v>
      </c>
      <c r="Q143" s="126"/>
      <c r="R143" s="15">
        <f>SUM(R141:R142)</f>
        <v>183893</v>
      </c>
    </row>
    <row r="144" spans="1:18" ht="12.75">
      <c r="A144" s="33"/>
      <c r="B144" s="44"/>
      <c r="C144" s="61"/>
      <c r="D144" s="61"/>
      <c r="E144" s="61"/>
      <c r="F144" s="16"/>
      <c r="G144" s="16"/>
      <c r="H144" s="15"/>
      <c r="I144" s="15"/>
      <c r="J144" s="15"/>
      <c r="K144" s="15"/>
      <c r="L144" s="15"/>
      <c r="M144" s="15"/>
      <c r="N144" s="15"/>
      <c r="O144" s="15"/>
      <c r="P144" s="15"/>
      <c r="Q144" s="126"/>
      <c r="R144" s="15"/>
    </row>
    <row r="145" spans="1:18" ht="12.75">
      <c r="A145" s="33"/>
      <c r="B145" s="48"/>
      <c r="C145" s="61"/>
      <c r="D145" s="61"/>
      <c r="E145" s="61"/>
      <c r="F145" s="21"/>
      <c r="G145" s="16"/>
      <c r="H145" s="17"/>
      <c r="I145" s="17"/>
      <c r="J145" s="17"/>
      <c r="K145" s="17"/>
      <c r="L145" s="17"/>
      <c r="M145" s="17"/>
      <c r="N145" s="17"/>
      <c r="O145" s="17"/>
      <c r="P145" s="17"/>
      <c r="Q145" s="125"/>
      <c r="R145" s="129"/>
    </row>
    <row r="146" spans="1:18" ht="12.75">
      <c r="A146" s="33"/>
      <c r="B146" s="118" t="s">
        <v>254</v>
      </c>
      <c r="C146" s="41"/>
      <c r="D146" s="42"/>
      <c r="E146" s="42"/>
      <c r="F146" s="17">
        <v>0</v>
      </c>
      <c r="G146" s="21"/>
      <c r="H146" s="17"/>
      <c r="I146" s="17"/>
      <c r="J146" s="17"/>
      <c r="K146" s="17"/>
      <c r="L146" s="17"/>
      <c r="M146" s="17"/>
      <c r="N146" s="17"/>
      <c r="O146" s="17"/>
      <c r="P146" s="17"/>
      <c r="Q146" s="125"/>
      <c r="R146" s="129"/>
    </row>
    <row r="147" spans="1:18" ht="24">
      <c r="A147" s="59" t="s">
        <v>144</v>
      </c>
      <c r="B147" s="34" t="s">
        <v>22</v>
      </c>
      <c r="C147" s="42"/>
      <c r="D147" s="42"/>
      <c r="E147" s="42"/>
      <c r="F147" s="17"/>
      <c r="G147" s="21"/>
      <c r="H147" s="17"/>
      <c r="I147" s="17"/>
      <c r="J147" s="17"/>
      <c r="K147" s="17"/>
      <c r="L147" s="17">
        <v>56515</v>
      </c>
      <c r="M147" s="17">
        <v>40433</v>
      </c>
      <c r="N147" s="17"/>
      <c r="O147" s="17">
        <v>25990</v>
      </c>
      <c r="P147" s="17">
        <v>25451</v>
      </c>
      <c r="Q147" s="125"/>
      <c r="R147" s="129">
        <v>26348</v>
      </c>
    </row>
    <row r="148" spans="1:18" ht="12.75">
      <c r="A148" s="33" t="s">
        <v>36</v>
      </c>
      <c r="B148" s="34" t="s">
        <v>37</v>
      </c>
      <c r="C148" s="32">
        <v>7809</v>
      </c>
      <c r="D148" s="32"/>
      <c r="E148" s="32">
        <v>6209</v>
      </c>
      <c r="F148" s="15">
        <v>0</v>
      </c>
      <c r="G148" s="17">
        <v>6801</v>
      </c>
      <c r="H148" s="17">
        <v>0</v>
      </c>
      <c r="I148" s="17">
        <v>9548</v>
      </c>
      <c r="J148" s="17">
        <v>8070</v>
      </c>
      <c r="K148" s="17">
        <v>0</v>
      </c>
      <c r="L148" s="17">
        <v>5338</v>
      </c>
      <c r="M148" s="17">
        <v>5548</v>
      </c>
      <c r="N148" s="17">
        <v>15602</v>
      </c>
      <c r="O148" s="17">
        <v>4784</v>
      </c>
      <c r="P148" s="17">
        <v>4784</v>
      </c>
      <c r="Q148" s="125">
        <f>SUM(P148/O148*100)</f>
        <v>100</v>
      </c>
      <c r="R148" s="129">
        <v>0</v>
      </c>
    </row>
    <row r="149" spans="1:18" ht="12.75">
      <c r="A149" s="33"/>
      <c r="B149" s="48" t="s">
        <v>14</v>
      </c>
      <c r="C149" s="48">
        <v>7809</v>
      </c>
      <c r="D149" s="48"/>
      <c r="E149" s="48">
        <v>6209</v>
      </c>
      <c r="F149" s="16"/>
      <c r="G149" s="15">
        <v>6801</v>
      </c>
      <c r="H149" s="15">
        <v>0</v>
      </c>
      <c r="I149" s="15">
        <v>9548</v>
      </c>
      <c r="J149" s="15">
        <v>8070</v>
      </c>
      <c r="K149" s="15">
        <v>0</v>
      </c>
      <c r="L149" s="15">
        <f>SUM(L147:L148)</f>
        <v>61853</v>
      </c>
      <c r="M149" s="15">
        <f>SUM(M147:M148)</f>
        <v>45981</v>
      </c>
      <c r="N149" s="15">
        <f>SUM(N147:N148)</f>
        <v>15602</v>
      </c>
      <c r="O149" s="15">
        <f>SUM(O147:O148)</f>
        <v>30774</v>
      </c>
      <c r="P149" s="15">
        <f>SUM(P147:P148)</f>
        <v>30235</v>
      </c>
      <c r="Q149" s="126">
        <f>SUM(P149/O149*100)</f>
        <v>98.24852147917072</v>
      </c>
      <c r="R149" s="15">
        <f>SUM(R147:R148)</f>
        <v>26348</v>
      </c>
    </row>
    <row r="150" spans="1:18" ht="12.75">
      <c r="A150" s="59"/>
      <c r="B150" s="61"/>
      <c r="C150" s="61"/>
      <c r="D150" s="61"/>
      <c r="E150" s="61"/>
      <c r="F150" s="21"/>
      <c r="G150" s="16"/>
      <c r="H150" s="17"/>
      <c r="I150" s="17"/>
      <c r="J150" s="17"/>
      <c r="K150" s="17"/>
      <c r="L150" s="17"/>
      <c r="M150" s="17"/>
      <c r="N150" s="17"/>
      <c r="O150" s="17"/>
      <c r="P150" s="17"/>
      <c r="Q150" s="125"/>
      <c r="R150" s="129"/>
    </row>
    <row r="151" spans="1:18" ht="12.75">
      <c r="A151" s="35"/>
      <c r="B151" s="38" t="s">
        <v>38</v>
      </c>
      <c r="C151" s="36"/>
      <c r="D151" s="37"/>
      <c r="E151" s="37"/>
      <c r="F151" s="21"/>
      <c r="G151" s="21"/>
      <c r="H151" s="17"/>
      <c r="I151" s="17"/>
      <c r="J151" s="17"/>
      <c r="K151" s="17"/>
      <c r="L151" s="17"/>
      <c r="M151" s="17"/>
      <c r="N151" s="17"/>
      <c r="O151" s="17"/>
      <c r="P151" s="17"/>
      <c r="Q151" s="125"/>
      <c r="R151" s="129"/>
    </row>
    <row r="152" spans="1:18" ht="24">
      <c r="A152" s="39"/>
      <c r="B152" s="41" t="s">
        <v>39</v>
      </c>
      <c r="C152" s="41"/>
      <c r="D152" s="42"/>
      <c r="E152" s="42"/>
      <c r="F152" s="17">
        <v>0</v>
      </c>
      <c r="G152" s="21"/>
      <c r="H152" s="17"/>
      <c r="I152" s="17"/>
      <c r="J152" s="17"/>
      <c r="K152" s="17"/>
      <c r="L152" s="17"/>
      <c r="M152" s="17"/>
      <c r="N152" s="17"/>
      <c r="O152" s="17"/>
      <c r="P152" s="17"/>
      <c r="Q152" s="125"/>
      <c r="R152" s="129"/>
    </row>
    <row r="153" spans="1:18" ht="12.75">
      <c r="A153" s="54"/>
      <c r="B153" s="34" t="s">
        <v>25</v>
      </c>
      <c r="C153" s="48">
        <v>4447</v>
      </c>
      <c r="D153" s="48"/>
      <c r="E153" s="32">
        <v>4501</v>
      </c>
      <c r="F153" s="15">
        <v>0</v>
      </c>
      <c r="G153" s="17">
        <v>4455</v>
      </c>
      <c r="H153" s="17">
        <v>52</v>
      </c>
      <c r="I153" s="17">
        <v>4551</v>
      </c>
      <c r="J153" s="17">
        <v>4503</v>
      </c>
      <c r="K153" s="17">
        <v>48</v>
      </c>
      <c r="L153" s="17">
        <v>4642</v>
      </c>
      <c r="M153" s="17">
        <v>4590</v>
      </c>
      <c r="N153" s="17">
        <v>0</v>
      </c>
      <c r="O153" s="17">
        <v>4631</v>
      </c>
      <c r="P153" s="17">
        <v>0</v>
      </c>
      <c r="Q153" s="125"/>
      <c r="R153" s="129">
        <v>598</v>
      </c>
    </row>
    <row r="154" spans="1:18" ht="12.75">
      <c r="A154" s="33"/>
      <c r="B154" s="48" t="s">
        <v>14</v>
      </c>
      <c r="C154" s="48">
        <v>4447</v>
      </c>
      <c r="D154" s="48"/>
      <c r="E154" s="32">
        <v>4501</v>
      </c>
      <c r="F154" s="21"/>
      <c r="G154" s="15">
        <v>4455</v>
      </c>
      <c r="H154" s="15">
        <v>52</v>
      </c>
      <c r="I154" s="15">
        <v>4551</v>
      </c>
      <c r="J154" s="15">
        <v>4503</v>
      </c>
      <c r="K154" s="15">
        <v>48</v>
      </c>
      <c r="L154" s="15">
        <f>SUM(L153)</f>
        <v>4642</v>
      </c>
      <c r="M154" s="15">
        <f>SUM(M153)</f>
        <v>4590</v>
      </c>
      <c r="N154" s="15">
        <v>0</v>
      </c>
      <c r="O154" s="15">
        <f>SUM(O153)</f>
        <v>4631</v>
      </c>
      <c r="P154" s="15">
        <v>0</v>
      </c>
      <c r="Q154" s="125"/>
      <c r="R154" s="15">
        <f>SUM(R153)</f>
        <v>598</v>
      </c>
    </row>
    <row r="155" spans="1:18" ht="12.75">
      <c r="A155" s="39"/>
      <c r="B155" s="53" t="s">
        <v>40</v>
      </c>
      <c r="C155" s="41"/>
      <c r="D155" s="42"/>
      <c r="E155" s="42"/>
      <c r="F155" s="17"/>
      <c r="G155" s="21"/>
      <c r="H155" s="17"/>
      <c r="I155" s="17"/>
      <c r="J155" s="17"/>
      <c r="K155" s="17"/>
      <c r="L155" s="17"/>
      <c r="M155" s="17"/>
      <c r="N155" s="17"/>
      <c r="O155" s="17"/>
      <c r="P155" s="17"/>
      <c r="Q155" s="125"/>
      <c r="R155" s="129"/>
    </row>
    <row r="156" spans="1:18" ht="12.75">
      <c r="A156" s="33" t="s">
        <v>41</v>
      </c>
      <c r="B156" s="34" t="s">
        <v>42</v>
      </c>
      <c r="C156" s="32">
        <v>93894</v>
      </c>
      <c r="D156" s="32">
        <v>83421</v>
      </c>
      <c r="E156" s="32">
        <v>84079</v>
      </c>
      <c r="F156" s="17">
        <v>75088</v>
      </c>
      <c r="G156" s="17">
        <v>78688</v>
      </c>
      <c r="H156" s="17">
        <v>75088</v>
      </c>
      <c r="I156" s="17">
        <v>78698</v>
      </c>
      <c r="J156" s="17">
        <v>78698</v>
      </c>
      <c r="K156" s="17">
        <v>81523</v>
      </c>
      <c r="L156" s="17">
        <v>81523</v>
      </c>
      <c r="M156" s="17">
        <v>80991</v>
      </c>
      <c r="N156" s="17">
        <v>83732</v>
      </c>
      <c r="O156" s="17">
        <v>93232</v>
      </c>
      <c r="P156" s="17">
        <v>93232</v>
      </c>
      <c r="Q156" s="125">
        <f>SUM(P156/O156*100)</f>
        <v>100</v>
      </c>
      <c r="R156" s="129">
        <v>140012</v>
      </c>
    </row>
    <row r="157" spans="1:18" ht="12.75">
      <c r="A157" s="33" t="s">
        <v>27</v>
      </c>
      <c r="B157" s="34" t="s">
        <v>43</v>
      </c>
      <c r="C157" s="32">
        <v>5000</v>
      </c>
      <c r="D157" s="32"/>
      <c r="E157" s="32">
        <v>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25"/>
      <c r="R157" s="129"/>
    </row>
    <row r="158" spans="1:18" ht="12.75">
      <c r="A158" s="33"/>
      <c r="B158" s="48" t="s">
        <v>14</v>
      </c>
      <c r="C158" s="48">
        <v>98894</v>
      </c>
      <c r="D158" s="48">
        <v>83421</v>
      </c>
      <c r="E158" s="48">
        <f>SUM(E156:E157)</f>
        <v>84079</v>
      </c>
      <c r="F158" s="15">
        <v>75088</v>
      </c>
      <c r="G158" s="15">
        <v>78688</v>
      </c>
      <c r="H158" s="15">
        <v>75088</v>
      </c>
      <c r="I158" s="15">
        <v>78698</v>
      </c>
      <c r="J158" s="15">
        <v>78698</v>
      </c>
      <c r="K158" s="15">
        <v>81523</v>
      </c>
      <c r="L158" s="15">
        <v>81523</v>
      </c>
      <c r="M158" s="15">
        <f>SUM(M156:M157)</f>
        <v>80991</v>
      </c>
      <c r="N158" s="15">
        <f>SUM(N156:N157)</f>
        <v>83732</v>
      </c>
      <c r="O158" s="15">
        <f>SUM(O156:O157)</f>
        <v>93232</v>
      </c>
      <c r="P158" s="15">
        <f>SUM(P156:P157)</f>
        <v>93232</v>
      </c>
      <c r="Q158" s="126">
        <f>SUM(P158/O158*100)</f>
        <v>100</v>
      </c>
      <c r="R158" s="15">
        <f>SUM(R156:R157)</f>
        <v>140012</v>
      </c>
    </row>
    <row r="159" spans="1:18" ht="12.75">
      <c r="A159" s="33"/>
      <c r="B159" s="48"/>
      <c r="C159" s="48"/>
      <c r="D159" s="48"/>
      <c r="E159" s="48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25"/>
      <c r="R159" s="129"/>
    </row>
    <row r="160" spans="1:18" ht="13.5" customHeight="1" hidden="1" thickBot="1">
      <c r="A160" s="56" t="s">
        <v>1</v>
      </c>
      <c r="B160" s="57" t="s">
        <v>2</v>
      </c>
      <c r="C160" s="57" t="s">
        <v>3</v>
      </c>
      <c r="D160" s="58"/>
      <c r="E160" s="58" t="s">
        <v>4</v>
      </c>
      <c r="F160" s="21"/>
      <c r="G160" s="21"/>
      <c r="H160" s="17"/>
      <c r="I160" s="17"/>
      <c r="J160" s="17"/>
      <c r="K160" s="17"/>
      <c r="L160" s="17"/>
      <c r="M160" s="17"/>
      <c r="N160" s="17"/>
      <c r="O160" s="17"/>
      <c r="P160" s="17"/>
      <c r="Q160" s="125"/>
      <c r="R160" s="129"/>
    </row>
    <row r="161" spans="1:18" ht="12.75">
      <c r="A161" s="35"/>
      <c r="B161" s="45" t="s">
        <v>227</v>
      </c>
      <c r="C161" s="64"/>
      <c r="D161" s="63"/>
      <c r="E161" s="63"/>
      <c r="F161" s="21"/>
      <c r="G161" s="21"/>
      <c r="H161" s="17"/>
      <c r="I161" s="17"/>
      <c r="J161" s="17"/>
      <c r="K161" s="17"/>
      <c r="L161" s="17"/>
      <c r="M161" s="17"/>
      <c r="N161" s="17"/>
      <c r="O161" s="17"/>
      <c r="P161" s="17"/>
      <c r="Q161" s="125"/>
      <c r="R161" s="129"/>
    </row>
    <row r="162" spans="1:18" ht="24">
      <c r="A162" s="39"/>
      <c r="B162" s="41" t="s">
        <v>44</v>
      </c>
      <c r="C162" s="65"/>
      <c r="D162" s="66"/>
      <c r="E162" s="66"/>
      <c r="F162" s="21"/>
      <c r="G162" s="21"/>
      <c r="H162" s="17"/>
      <c r="I162" s="17"/>
      <c r="J162" s="17"/>
      <c r="K162" s="17"/>
      <c r="L162" s="17"/>
      <c r="M162" s="17"/>
      <c r="N162" s="17"/>
      <c r="O162" s="17"/>
      <c r="P162" s="17"/>
      <c r="Q162" s="125"/>
      <c r="R162" s="129"/>
    </row>
    <row r="163" spans="1:18" ht="12.75">
      <c r="A163" s="54"/>
      <c r="B163" s="34" t="s">
        <v>25</v>
      </c>
      <c r="C163" s="32">
        <v>19152</v>
      </c>
      <c r="D163" s="32"/>
      <c r="E163" s="32">
        <v>1860</v>
      </c>
      <c r="F163" s="17"/>
      <c r="G163" s="17">
        <v>1980</v>
      </c>
      <c r="H163" s="17">
        <v>0</v>
      </c>
      <c r="I163" s="17">
        <v>4752</v>
      </c>
      <c r="J163" s="17">
        <v>4752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25"/>
      <c r="R163" s="129">
        <v>0</v>
      </c>
    </row>
    <row r="164" spans="1:18" ht="12.75">
      <c r="A164" s="33"/>
      <c r="B164" s="48" t="s">
        <v>14</v>
      </c>
      <c r="C164" s="48">
        <v>19152</v>
      </c>
      <c r="D164" s="48"/>
      <c r="E164" s="48">
        <v>1860</v>
      </c>
      <c r="F164" s="15"/>
      <c r="G164" s="15">
        <v>1980</v>
      </c>
      <c r="H164" s="15">
        <v>0</v>
      </c>
      <c r="I164" s="15">
        <v>4752</v>
      </c>
      <c r="J164" s="15">
        <v>4752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25"/>
      <c r="R164" s="15">
        <f>SUM(R163)</f>
        <v>0</v>
      </c>
    </row>
    <row r="165" spans="1:18" ht="12.75">
      <c r="A165" s="35"/>
      <c r="B165" s="55"/>
      <c r="C165" s="64"/>
      <c r="D165" s="63"/>
      <c r="E165" s="63"/>
      <c r="F165" s="21"/>
      <c r="G165" s="21"/>
      <c r="H165" s="17"/>
      <c r="I165" s="17"/>
      <c r="J165" s="17"/>
      <c r="K165" s="17"/>
      <c r="L165" s="17"/>
      <c r="M165" s="17"/>
      <c r="N165" s="17"/>
      <c r="O165" s="17"/>
      <c r="P165" s="17"/>
      <c r="Q165" s="125"/>
      <c r="R165" s="129"/>
    </row>
    <row r="166" spans="1:18" ht="12.75">
      <c r="A166" s="39"/>
      <c r="B166" s="67"/>
      <c r="C166" s="68"/>
      <c r="D166" s="69"/>
      <c r="E166" s="69"/>
      <c r="F166" s="21"/>
      <c r="G166" s="21"/>
      <c r="H166" s="17"/>
      <c r="I166" s="17"/>
      <c r="J166" s="17"/>
      <c r="K166" s="17"/>
      <c r="L166" s="17"/>
      <c r="M166" s="17"/>
      <c r="N166" s="17"/>
      <c r="O166" s="17"/>
      <c r="P166" s="17"/>
      <c r="Q166" s="125"/>
      <c r="R166" s="129"/>
    </row>
    <row r="167" spans="1:18" ht="12.75">
      <c r="A167" s="70"/>
      <c r="B167" s="71" t="s">
        <v>14</v>
      </c>
      <c r="C167" s="71">
        <v>3538266</v>
      </c>
      <c r="D167" s="71">
        <f>SUM(D52+D63+D67+D76+D85+D91+D114+D132+D158+H151)</f>
        <v>4415427</v>
      </c>
      <c r="E167" s="71">
        <f>SUM(E43+E52+E57+E63+E67+E68+E76+E80+E85+E86+E91+E98+E103+E108+E109+E114+E132+E133+E137+E149+E158+E159+E164+E56+E154)</f>
        <v>4883523</v>
      </c>
      <c r="F167" s="6">
        <f>SUM(F52+F63+F67+F76+F85+F91+F103+F108+F114+F132+F137+F149+F154+F158+F164+F56)</f>
        <v>3760615</v>
      </c>
      <c r="G167" s="6">
        <f>SUM(G52+G63+G67+G76+G85+G91+G103+G108+G114+G132+G137+G149+G154+G158+G164+G56)</f>
        <v>4137745</v>
      </c>
      <c r="H167" s="6">
        <f>SUM(H52+H63+H67+H76+H85+H91+H103+H108+H114+H132+H137+H149+H154+H158+H164+H56+H48)</f>
        <v>3744312</v>
      </c>
      <c r="I167" s="6">
        <f>SUM(I52+I63+I67+I76+I85+I91+I103+I108+I114+I132+I137+I149+I154+I158+I164+I56+I48)</f>
        <v>5148171</v>
      </c>
      <c r="J167" s="15">
        <f>SUM(J48+J52+J63+J67+J76+J85+J91+J103+J108+J114+J132+J137+J149+J154+J158+J164+J56)</f>
        <v>3888972</v>
      </c>
      <c r="K167" s="15">
        <f>SUM(K48+K52+K63+K67+K76+K85+K91+K103+K108+K114+K132+K137+K149+K154+K158+K164+K56)</f>
        <v>5133672</v>
      </c>
      <c r="L167" s="15">
        <f>SUM(L48+L52+L63+L67+L76+L85+L91+L103+L108+L114+L132+L137+L149+L154+L158+L164+L56+L75)</f>
        <v>5695184</v>
      </c>
      <c r="M167" s="15">
        <f>SUM(M48+M52+M63+M67+M76+M85+M91+M103+M108+M114+M132+M137+M149+M154+M158+M164+M56+M75)</f>
        <v>5366197</v>
      </c>
      <c r="N167" s="15">
        <f>SUM(N48+N52+N63+N67+N76+N85+N91+N103+N108+N114+N132+N137+N149+N154+N158+N164+N56+N75)</f>
        <v>4295851</v>
      </c>
      <c r="O167" s="15">
        <f>SUM(O48+O52+O63+O67+O76+O85+O91+O103+O108+O114+O132+O137+O149+O154+O158+O164+O56+O75+O143)</f>
        <v>5149979</v>
      </c>
      <c r="P167" s="15">
        <f>SUM(P48+P52+P63+P67+P76+P85+P91+P103+P108+P114+P132+P137+P149+P154+P158+P164+P56+P75+P143)</f>
        <v>4747739</v>
      </c>
      <c r="Q167" s="126">
        <f>SUM(P167/O167*100)</f>
        <v>92.18948271439554</v>
      </c>
      <c r="R167" s="15">
        <f>SUM(R48+R52+R63+R67+R76+R85+R91+R103+R108+R114+R132+R137+R149+R154+R158+R164+R56+R75+R143+R97+R121+R126)</f>
        <v>11511345</v>
      </c>
    </row>
    <row r="168" spans="1:18" ht="12.75">
      <c r="A168" s="72"/>
      <c r="B168" s="73"/>
      <c r="C168" s="73"/>
      <c r="D168" s="73"/>
      <c r="E168" s="73"/>
      <c r="F168" s="22"/>
      <c r="G168" s="23"/>
      <c r="H168" s="17"/>
      <c r="I168" s="17"/>
      <c r="J168" s="17"/>
      <c r="K168" s="17"/>
      <c r="L168" s="17"/>
      <c r="M168" s="17"/>
      <c r="N168" s="17"/>
      <c r="O168" s="17"/>
      <c r="P168" s="17"/>
      <c r="Q168" s="125"/>
      <c r="R168" s="129"/>
    </row>
    <row r="169" spans="1:18" ht="12.75">
      <c r="A169" s="74"/>
      <c r="B169" s="60" t="s">
        <v>45</v>
      </c>
      <c r="C169" s="60"/>
      <c r="D169" s="60"/>
      <c r="E169" s="60"/>
      <c r="F169" s="20"/>
      <c r="G169" s="24"/>
      <c r="H169" s="17"/>
      <c r="I169" s="17"/>
      <c r="J169" s="17"/>
      <c r="K169" s="17"/>
      <c r="L169" s="17"/>
      <c r="M169" s="17"/>
      <c r="N169" s="17"/>
      <c r="O169" s="17"/>
      <c r="P169" s="17"/>
      <c r="Q169" s="125"/>
      <c r="R169" s="129"/>
    </row>
    <row r="170" spans="1:18" ht="12.75">
      <c r="A170" s="74"/>
      <c r="B170" s="60"/>
      <c r="C170" s="60"/>
      <c r="D170" s="60"/>
      <c r="E170" s="60"/>
      <c r="F170" s="20"/>
      <c r="G170" s="24"/>
      <c r="H170" s="17"/>
      <c r="I170" s="17"/>
      <c r="J170" s="17"/>
      <c r="K170" s="17"/>
      <c r="L170" s="17"/>
      <c r="M170" s="17"/>
      <c r="N170" s="17"/>
      <c r="O170" s="17"/>
      <c r="P170" s="17"/>
      <c r="Q170" s="125"/>
      <c r="R170" s="129"/>
    </row>
    <row r="171" spans="1:18" ht="12.75">
      <c r="A171" s="75"/>
      <c r="B171" s="76" t="s">
        <v>46</v>
      </c>
      <c r="C171" s="77"/>
      <c r="D171" s="77"/>
      <c r="E171" s="77"/>
      <c r="F171" s="25"/>
      <c r="G171" s="26"/>
      <c r="H171" s="17"/>
      <c r="I171" s="17"/>
      <c r="J171" s="17"/>
      <c r="K171" s="17"/>
      <c r="L171" s="17"/>
      <c r="M171" s="17"/>
      <c r="N171" s="17"/>
      <c r="O171" s="17"/>
      <c r="P171" s="17"/>
      <c r="Q171" s="125"/>
      <c r="R171" s="129"/>
    </row>
    <row r="172" spans="1:18" ht="12.75">
      <c r="A172" s="78">
        <v>103</v>
      </c>
      <c r="B172" s="79" t="s">
        <v>47</v>
      </c>
      <c r="C172" s="80">
        <v>17493</v>
      </c>
      <c r="D172" s="80">
        <v>17000</v>
      </c>
      <c r="E172" s="80">
        <v>17000</v>
      </c>
      <c r="F172" s="27">
        <v>16000</v>
      </c>
      <c r="G172" s="27">
        <v>16000</v>
      </c>
      <c r="H172" s="17">
        <v>14000</v>
      </c>
      <c r="I172" s="17">
        <v>14000</v>
      </c>
      <c r="J172" s="17">
        <v>12964</v>
      </c>
      <c r="K172" s="17">
        <v>13000</v>
      </c>
      <c r="L172" s="17">
        <v>13000</v>
      </c>
      <c r="M172" s="17">
        <v>14055</v>
      </c>
      <c r="N172" s="17">
        <v>15000</v>
      </c>
      <c r="O172" s="17">
        <v>15000</v>
      </c>
      <c r="P172" s="17">
        <v>13689</v>
      </c>
      <c r="Q172" s="125">
        <f aca="true" t="shared" si="10" ref="Q172:Q242">SUM(P172/O172*100)</f>
        <v>91.25999999999999</v>
      </c>
      <c r="R172" s="129">
        <v>10000</v>
      </c>
    </row>
    <row r="173" spans="1:18" ht="12.75">
      <c r="A173" s="33">
        <v>1301</v>
      </c>
      <c r="B173" s="34" t="s">
        <v>48</v>
      </c>
      <c r="C173" s="32">
        <v>74889</v>
      </c>
      <c r="D173" s="32">
        <v>90000</v>
      </c>
      <c r="E173" s="32">
        <v>125000</v>
      </c>
      <c r="F173" s="17">
        <v>120000</v>
      </c>
      <c r="G173" s="17">
        <v>120000</v>
      </c>
      <c r="H173" s="17">
        <v>134000</v>
      </c>
      <c r="I173" s="17">
        <v>134000</v>
      </c>
      <c r="J173" s="17">
        <v>128606</v>
      </c>
      <c r="K173" s="17">
        <v>130000</v>
      </c>
      <c r="L173" s="17">
        <v>130000</v>
      </c>
      <c r="M173" s="17">
        <v>134455</v>
      </c>
      <c r="N173" s="17">
        <v>135000</v>
      </c>
      <c r="O173" s="17">
        <v>135000</v>
      </c>
      <c r="P173" s="17">
        <v>137534</v>
      </c>
      <c r="Q173" s="125">
        <f t="shared" si="10"/>
        <v>101.87703703703703</v>
      </c>
      <c r="R173" s="129">
        <v>525000</v>
      </c>
    </row>
    <row r="174" spans="1:18" ht="12.75">
      <c r="A174" s="33">
        <v>1303</v>
      </c>
      <c r="B174" s="34" t="s">
        <v>49</v>
      </c>
      <c r="C174" s="32">
        <v>106308</v>
      </c>
      <c r="D174" s="32">
        <v>113000</v>
      </c>
      <c r="E174" s="32">
        <v>113000</v>
      </c>
      <c r="F174" s="17">
        <v>135000</v>
      </c>
      <c r="G174" s="17">
        <v>135000</v>
      </c>
      <c r="H174" s="17">
        <v>150000</v>
      </c>
      <c r="I174" s="17">
        <v>185000</v>
      </c>
      <c r="J174" s="17">
        <v>179817</v>
      </c>
      <c r="K174" s="17">
        <v>182000</v>
      </c>
      <c r="L174" s="17">
        <v>252000</v>
      </c>
      <c r="M174" s="17">
        <v>262874</v>
      </c>
      <c r="N174" s="17">
        <v>263000</v>
      </c>
      <c r="O174" s="17">
        <v>263000</v>
      </c>
      <c r="P174" s="17">
        <v>296170</v>
      </c>
      <c r="Q174" s="125">
        <f t="shared" si="10"/>
        <v>112.61216730038022</v>
      </c>
      <c r="R174" s="129">
        <v>607000</v>
      </c>
    </row>
    <row r="175" spans="1:18" ht="12.75">
      <c r="A175" s="33">
        <v>1304</v>
      </c>
      <c r="B175" s="34" t="s">
        <v>50</v>
      </c>
      <c r="C175" s="32">
        <v>77276</v>
      </c>
      <c r="D175" s="32">
        <v>46000</v>
      </c>
      <c r="E175" s="32">
        <v>46000</v>
      </c>
      <c r="F175" s="17">
        <v>55000</v>
      </c>
      <c r="G175" s="17">
        <v>108423</v>
      </c>
      <c r="H175" s="17">
        <v>132000</v>
      </c>
      <c r="I175" s="17">
        <v>132000</v>
      </c>
      <c r="J175" s="17">
        <v>111523</v>
      </c>
      <c r="K175" s="17">
        <v>140000</v>
      </c>
      <c r="L175" s="17">
        <v>140000</v>
      </c>
      <c r="M175" s="17">
        <v>193265</v>
      </c>
      <c r="N175" s="17">
        <v>180000</v>
      </c>
      <c r="O175" s="17">
        <v>180000</v>
      </c>
      <c r="P175" s="17">
        <v>112712</v>
      </c>
      <c r="Q175" s="125">
        <f t="shared" si="10"/>
        <v>62.61777777777778</v>
      </c>
      <c r="R175" s="129">
        <v>170000</v>
      </c>
    </row>
    <row r="176" spans="1:18" ht="12.75">
      <c r="A176" s="33">
        <v>1308</v>
      </c>
      <c r="B176" s="34" t="s">
        <v>209</v>
      </c>
      <c r="C176" s="32"/>
      <c r="D176" s="32"/>
      <c r="E176" s="32"/>
      <c r="F176" s="17"/>
      <c r="G176" s="17"/>
      <c r="H176" s="17"/>
      <c r="I176" s="17"/>
      <c r="J176" s="17"/>
      <c r="K176" s="17"/>
      <c r="L176" s="17"/>
      <c r="M176" s="17">
        <v>939</v>
      </c>
      <c r="N176" s="17">
        <v>2000</v>
      </c>
      <c r="O176" s="17">
        <v>2000</v>
      </c>
      <c r="P176" s="17">
        <v>47</v>
      </c>
      <c r="Q176" s="125">
        <f t="shared" si="10"/>
        <v>2.35</v>
      </c>
      <c r="R176" s="129">
        <v>500</v>
      </c>
    </row>
    <row r="177" spans="1:18" ht="12.75">
      <c r="A177" s="33">
        <v>2000</v>
      </c>
      <c r="B177" s="34" t="s">
        <v>51</v>
      </c>
      <c r="C177" s="32">
        <v>1093</v>
      </c>
      <c r="D177" s="32">
        <v>700</v>
      </c>
      <c r="E177" s="32">
        <v>700</v>
      </c>
      <c r="F177" s="17">
        <v>1500</v>
      </c>
      <c r="G177" s="17">
        <v>1500</v>
      </c>
      <c r="H177" s="17">
        <v>1000</v>
      </c>
      <c r="I177" s="17">
        <v>1000</v>
      </c>
      <c r="J177" s="17">
        <v>1025</v>
      </c>
      <c r="K177" s="17">
        <v>1000</v>
      </c>
      <c r="L177" s="17">
        <v>1000</v>
      </c>
      <c r="M177" s="17">
        <v>840</v>
      </c>
      <c r="N177" s="17">
        <v>1000</v>
      </c>
      <c r="O177" s="17">
        <v>1000</v>
      </c>
      <c r="P177" s="17">
        <v>492</v>
      </c>
      <c r="Q177" s="125">
        <f t="shared" si="10"/>
        <v>49.2</v>
      </c>
      <c r="R177" s="129">
        <v>500</v>
      </c>
    </row>
    <row r="178" spans="1:18" ht="12.75">
      <c r="A178" s="33"/>
      <c r="B178" s="34" t="s">
        <v>52</v>
      </c>
      <c r="C178" s="32"/>
      <c r="D178" s="32"/>
      <c r="E178" s="32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25"/>
      <c r="R178" s="129"/>
    </row>
    <row r="179" spans="1:18" ht="24">
      <c r="A179" s="33">
        <v>2404</v>
      </c>
      <c r="B179" s="34" t="s">
        <v>53</v>
      </c>
      <c r="C179" s="32">
        <v>1660</v>
      </c>
      <c r="D179" s="32">
        <v>1600</v>
      </c>
      <c r="E179" s="32">
        <v>1600</v>
      </c>
      <c r="F179" s="17">
        <v>1600</v>
      </c>
      <c r="G179" s="17">
        <v>1600</v>
      </c>
      <c r="H179" s="17">
        <v>1700</v>
      </c>
      <c r="I179" s="17">
        <v>19700</v>
      </c>
      <c r="J179" s="17">
        <v>18910</v>
      </c>
      <c r="K179" s="17">
        <v>50000</v>
      </c>
      <c r="L179" s="17">
        <v>50000</v>
      </c>
      <c r="M179" s="17">
        <v>45235</v>
      </c>
      <c r="N179" s="17">
        <v>46000</v>
      </c>
      <c r="O179" s="17">
        <v>46000</v>
      </c>
      <c r="P179" s="17">
        <v>813</v>
      </c>
      <c r="Q179" s="125">
        <f t="shared" si="10"/>
        <v>1.7673913043478262</v>
      </c>
      <c r="R179" s="129">
        <v>56000</v>
      </c>
    </row>
    <row r="180" spans="1:18" ht="12.75">
      <c r="A180" s="33">
        <v>2405</v>
      </c>
      <c r="B180" s="34" t="s">
        <v>54</v>
      </c>
      <c r="C180" s="32">
        <v>75404</v>
      </c>
      <c r="D180" s="32">
        <v>60000</v>
      </c>
      <c r="E180" s="32">
        <v>60000</v>
      </c>
      <c r="F180" s="17">
        <v>60000</v>
      </c>
      <c r="G180" s="17">
        <v>60000</v>
      </c>
      <c r="H180" s="17">
        <v>53000</v>
      </c>
      <c r="I180" s="17">
        <v>53000</v>
      </c>
      <c r="J180" s="17">
        <v>66632</v>
      </c>
      <c r="K180" s="17">
        <v>70000</v>
      </c>
      <c r="L180" s="17">
        <v>70000</v>
      </c>
      <c r="M180" s="17">
        <v>84250</v>
      </c>
      <c r="N180" s="17">
        <v>85000</v>
      </c>
      <c r="O180" s="17">
        <v>85000</v>
      </c>
      <c r="P180" s="17">
        <v>95518</v>
      </c>
      <c r="Q180" s="125">
        <f t="shared" si="10"/>
        <v>112.37411764705882</v>
      </c>
      <c r="R180" s="129">
        <v>142000</v>
      </c>
    </row>
    <row r="181" spans="1:18" ht="12.75">
      <c r="A181" s="33">
        <v>2406</v>
      </c>
      <c r="B181" s="34" t="s">
        <v>55</v>
      </c>
      <c r="C181" s="32">
        <v>25686</v>
      </c>
      <c r="D181" s="32">
        <v>16000</v>
      </c>
      <c r="E181" s="32">
        <v>48000</v>
      </c>
      <c r="F181" s="17">
        <v>46000</v>
      </c>
      <c r="G181" s="17">
        <v>46000</v>
      </c>
      <c r="H181" s="17">
        <v>42000</v>
      </c>
      <c r="I181" s="17">
        <v>60000</v>
      </c>
      <c r="J181" s="17">
        <v>65573</v>
      </c>
      <c r="K181" s="17">
        <v>70000</v>
      </c>
      <c r="L181" s="17">
        <v>70000</v>
      </c>
      <c r="M181" s="17">
        <v>62645</v>
      </c>
      <c r="N181" s="17">
        <v>63000</v>
      </c>
      <c r="O181" s="17">
        <v>63000</v>
      </c>
      <c r="P181" s="17">
        <v>102405</v>
      </c>
      <c r="Q181" s="125">
        <f t="shared" si="10"/>
        <v>162.54761904761907</v>
      </c>
      <c r="R181" s="129">
        <v>120000</v>
      </c>
    </row>
    <row r="182" spans="1:18" ht="12.75">
      <c r="A182" s="33">
        <v>2407</v>
      </c>
      <c r="B182" s="34" t="s">
        <v>156</v>
      </c>
      <c r="C182" s="32"/>
      <c r="D182" s="32"/>
      <c r="E182" s="32">
        <v>26</v>
      </c>
      <c r="F182" s="17">
        <v>22000</v>
      </c>
      <c r="G182" s="17">
        <v>22000</v>
      </c>
      <c r="H182" s="17">
        <v>20000</v>
      </c>
      <c r="I182" s="17">
        <v>20000</v>
      </c>
      <c r="J182" s="17">
        <v>20193</v>
      </c>
      <c r="K182" s="17">
        <v>20000</v>
      </c>
      <c r="L182" s="17">
        <v>20000</v>
      </c>
      <c r="M182" s="17">
        <v>0</v>
      </c>
      <c r="N182" s="17">
        <v>0</v>
      </c>
      <c r="O182" s="17">
        <v>0</v>
      </c>
      <c r="P182" s="17">
        <v>0</v>
      </c>
      <c r="Q182" s="125"/>
      <c r="R182" s="129">
        <v>0</v>
      </c>
    </row>
    <row r="183" spans="1:18" ht="12.75">
      <c r="A183" s="33">
        <v>2408</v>
      </c>
      <c r="B183" s="34" t="s">
        <v>56</v>
      </c>
      <c r="C183" s="32">
        <v>1882</v>
      </c>
      <c r="D183" s="32">
        <v>1800</v>
      </c>
      <c r="E183" s="32">
        <v>1800</v>
      </c>
      <c r="F183" s="17">
        <v>1800</v>
      </c>
      <c r="G183" s="17">
        <v>1800</v>
      </c>
      <c r="H183" s="17">
        <v>1400</v>
      </c>
      <c r="I183" s="17">
        <v>1400</v>
      </c>
      <c r="J183" s="17">
        <v>1344</v>
      </c>
      <c r="K183" s="17">
        <v>1400</v>
      </c>
      <c r="L183" s="17">
        <v>1400</v>
      </c>
      <c r="M183" s="17">
        <v>1715</v>
      </c>
      <c r="N183" s="17">
        <v>1700</v>
      </c>
      <c r="O183" s="17">
        <v>1700</v>
      </c>
      <c r="P183" s="17">
        <v>557</v>
      </c>
      <c r="Q183" s="125">
        <f t="shared" si="10"/>
        <v>32.76470588235294</v>
      </c>
      <c r="R183" s="129">
        <v>100</v>
      </c>
    </row>
    <row r="184" spans="1:18" ht="12.75">
      <c r="A184" s="33">
        <v>2409</v>
      </c>
      <c r="B184" s="34" t="s">
        <v>149</v>
      </c>
      <c r="C184" s="32"/>
      <c r="D184" s="32">
        <v>10000</v>
      </c>
      <c r="E184" s="32">
        <v>3948</v>
      </c>
      <c r="F184" s="17">
        <v>1000</v>
      </c>
      <c r="G184" s="17">
        <v>1000</v>
      </c>
      <c r="H184" s="17"/>
      <c r="I184" s="17"/>
      <c r="J184" s="17">
        <v>7643</v>
      </c>
      <c r="K184" s="17">
        <v>7000</v>
      </c>
      <c r="L184" s="17">
        <v>24000</v>
      </c>
      <c r="M184" s="17">
        <v>24787</v>
      </c>
      <c r="N184" s="17">
        <v>7000</v>
      </c>
      <c r="O184" s="17">
        <v>7000</v>
      </c>
      <c r="P184" s="17">
        <v>11283</v>
      </c>
      <c r="Q184" s="125">
        <f t="shared" si="10"/>
        <v>161.18571428571428</v>
      </c>
      <c r="R184" s="129">
        <v>600</v>
      </c>
    </row>
    <row r="185" spans="1:18" ht="12.75">
      <c r="A185" s="33">
        <v>2701</v>
      </c>
      <c r="B185" s="34" t="s">
        <v>57</v>
      </c>
      <c r="C185" s="32">
        <v>51521</v>
      </c>
      <c r="D185" s="32">
        <v>60000</v>
      </c>
      <c r="E185" s="32">
        <v>60000</v>
      </c>
      <c r="F185" s="17">
        <v>65000</v>
      </c>
      <c r="G185" s="17">
        <v>65000</v>
      </c>
      <c r="H185" s="17">
        <v>62000</v>
      </c>
      <c r="I185" s="17">
        <v>62000</v>
      </c>
      <c r="J185" s="17">
        <v>62239</v>
      </c>
      <c r="K185" s="17">
        <v>87000</v>
      </c>
      <c r="L185" s="17">
        <v>87000</v>
      </c>
      <c r="M185" s="17">
        <v>76684</v>
      </c>
      <c r="N185" s="17">
        <v>77000</v>
      </c>
      <c r="O185" s="17">
        <v>77000</v>
      </c>
      <c r="P185" s="17">
        <v>94013</v>
      </c>
      <c r="Q185" s="125">
        <f t="shared" si="10"/>
        <v>122.0948051948052</v>
      </c>
      <c r="R185" s="129">
        <v>85000</v>
      </c>
    </row>
    <row r="186" spans="1:18" ht="12.75">
      <c r="A186" s="33">
        <v>2702</v>
      </c>
      <c r="B186" s="34" t="s">
        <v>220</v>
      </c>
      <c r="C186" s="32"/>
      <c r="D186" s="32"/>
      <c r="E186" s="32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>
        <v>633</v>
      </c>
      <c r="Q186" s="125"/>
      <c r="R186" s="129">
        <v>4000</v>
      </c>
    </row>
    <row r="187" spans="1:18" ht="12.75">
      <c r="A187" s="33">
        <v>2705</v>
      </c>
      <c r="B187" s="34" t="s">
        <v>58</v>
      </c>
      <c r="C187" s="32">
        <v>2532</v>
      </c>
      <c r="D187" s="32">
        <v>2000</v>
      </c>
      <c r="E187" s="32">
        <v>2000</v>
      </c>
      <c r="F187" s="17">
        <v>2000</v>
      </c>
      <c r="G187" s="17">
        <v>2000</v>
      </c>
      <c r="H187" s="17">
        <v>5300</v>
      </c>
      <c r="I187" s="17">
        <v>5300</v>
      </c>
      <c r="J187" s="17">
        <v>4949</v>
      </c>
      <c r="K187" s="17">
        <v>7000</v>
      </c>
      <c r="L187" s="17">
        <v>7000</v>
      </c>
      <c r="M187" s="17">
        <v>8205</v>
      </c>
      <c r="N187" s="17">
        <v>8300</v>
      </c>
      <c r="O187" s="17">
        <v>8300</v>
      </c>
      <c r="P187" s="17">
        <v>7343</v>
      </c>
      <c r="Q187" s="125">
        <f t="shared" si="10"/>
        <v>88.46987951807229</v>
      </c>
      <c r="R187" s="129">
        <v>12000</v>
      </c>
    </row>
    <row r="188" spans="1:18" ht="12.75">
      <c r="A188" s="33">
        <v>2707</v>
      </c>
      <c r="B188" s="34" t="s">
        <v>59</v>
      </c>
      <c r="C188" s="32">
        <v>302176</v>
      </c>
      <c r="D188" s="32">
        <v>338000</v>
      </c>
      <c r="E188" s="32">
        <v>338000</v>
      </c>
      <c r="F188" s="17">
        <v>342266</v>
      </c>
      <c r="G188" s="17">
        <v>342266</v>
      </c>
      <c r="H188" s="17">
        <v>429030</v>
      </c>
      <c r="I188" s="17">
        <v>429030</v>
      </c>
      <c r="J188" s="17">
        <v>490133</v>
      </c>
      <c r="K188" s="17">
        <v>520000</v>
      </c>
      <c r="L188" s="17">
        <v>520000</v>
      </c>
      <c r="M188" s="17">
        <v>568475</v>
      </c>
      <c r="N188" s="17">
        <v>560000</v>
      </c>
      <c r="O188" s="17">
        <v>560000</v>
      </c>
      <c r="P188" s="17">
        <v>585014</v>
      </c>
      <c r="Q188" s="125">
        <f t="shared" si="10"/>
        <v>104.46678571428572</v>
      </c>
      <c r="R188" s="129">
        <v>1029907</v>
      </c>
    </row>
    <row r="189" spans="1:18" ht="12.75">
      <c r="A189" s="33">
        <v>2710</v>
      </c>
      <c r="B189" s="34" t="s">
        <v>60</v>
      </c>
      <c r="C189" s="32">
        <v>26656</v>
      </c>
      <c r="D189" s="32">
        <v>20000</v>
      </c>
      <c r="E189" s="32">
        <v>20000</v>
      </c>
      <c r="F189" s="17">
        <v>20000</v>
      </c>
      <c r="G189" s="17">
        <v>20000</v>
      </c>
      <c r="H189" s="17">
        <v>35000</v>
      </c>
      <c r="I189" s="17">
        <v>54000</v>
      </c>
      <c r="J189" s="17">
        <v>50052</v>
      </c>
      <c r="K189" s="17">
        <v>52000</v>
      </c>
      <c r="L189" s="17">
        <v>52000</v>
      </c>
      <c r="M189" s="17">
        <v>72076</v>
      </c>
      <c r="N189" s="17">
        <v>72000</v>
      </c>
      <c r="O189" s="17">
        <v>72000</v>
      </c>
      <c r="P189" s="17">
        <v>76321</v>
      </c>
      <c r="Q189" s="125">
        <f t="shared" si="10"/>
        <v>106.00138888888888</v>
      </c>
      <c r="R189" s="129">
        <v>119000</v>
      </c>
    </row>
    <row r="190" spans="1:18" ht="12.75">
      <c r="A190" s="33">
        <v>2711</v>
      </c>
      <c r="B190" s="34" t="s">
        <v>61</v>
      </c>
      <c r="C190" s="32">
        <v>64187</v>
      </c>
      <c r="D190" s="32">
        <v>45000</v>
      </c>
      <c r="E190" s="32">
        <v>45000</v>
      </c>
      <c r="F190" s="17">
        <v>45000</v>
      </c>
      <c r="G190" s="17">
        <v>45000</v>
      </c>
      <c r="H190" s="17">
        <v>61000</v>
      </c>
      <c r="I190" s="17">
        <v>61000</v>
      </c>
      <c r="J190" s="17">
        <v>65099</v>
      </c>
      <c r="K190" s="17">
        <v>68000</v>
      </c>
      <c r="L190" s="17">
        <v>68000</v>
      </c>
      <c r="M190" s="17">
        <v>68862</v>
      </c>
      <c r="N190" s="17">
        <v>69000</v>
      </c>
      <c r="O190" s="17">
        <v>69000</v>
      </c>
      <c r="P190" s="17">
        <v>65767</v>
      </c>
      <c r="Q190" s="125">
        <f t="shared" si="10"/>
        <v>95.3144927536232</v>
      </c>
      <c r="R190" s="129">
        <v>57000</v>
      </c>
    </row>
    <row r="191" spans="1:18" ht="12.75">
      <c r="A191" s="33">
        <v>2717</v>
      </c>
      <c r="B191" s="34" t="s">
        <v>189</v>
      </c>
      <c r="C191" s="32"/>
      <c r="D191" s="32"/>
      <c r="E191" s="32"/>
      <c r="F191" s="17"/>
      <c r="G191" s="17"/>
      <c r="H191" s="17"/>
      <c r="I191" s="17"/>
      <c r="J191" s="17">
        <v>22</v>
      </c>
      <c r="K191" s="17">
        <v>50</v>
      </c>
      <c r="L191" s="17">
        <v>50</v>
      </c>
      <c r="M191" s="17">
        <v>37</v>
      </c>
      <c r="N191" s="17">
        <v>50</v>
      </c>
      <c r="O191" s="17">
        <v>50</v>
      </c>
      <c r="P191" s="17">
        <v>35</v>
      </c>
      <c r="Q191" s="125">
        <f t="shared" si="10"/>
        <v>70</v>
      </c>
      <c r="R191" s="129">
        <v>100</v>
      </c>
    </row>
    <row r="192" spans="1:18" ht="12.75">
      <c r="A192" s="33">
        <v>2729</v>
      </c>
      <c r="B192" s="34" t="s">
        <v>62</v>
      </c>
      <c r="C192" s="32">
        <v>509</v>
      </c>
      <c r="D192" s="32">
        <v>500</v>
      </c>
      <c r="E192" s="32">
        <v>500</v>
      </c>
      <c r="F192" s="17">
        <v>1200</v>
      </c>
      <c r="G192" s="17">
        <v>1200</v>
      </c>
      <c r="H192" s="17">
        <v>3900</v>
      </c>
      <c r="I192" s="17">
        <v>3900</v>
      </c>
      <c r="J192" s="17">
        <v>2198</v>
      </c>
      <c r="K192" s="17">
        <v>2500</v>
      </c>
      <c r="L192" s="17">
        <v>6500</v>
      </c>
      <c r="M192" s="17">
        <v>4360</v>
      </c>
      <c r="N192" s="17">
        <v>4400</v>
      </c>
      <c r="O192" s="17">
        <v>4400</v>
      </c>
      <c r="P192" s="17">
        <v>4444</v>
      </c>
      <c r="Q192" s="125">
        <f t="shared" si="10"/>
        <v>101</v>
      </c>
      <c r="R192" s="129">
        <v>4000</v>
      </c>
    </row>
    <row r="193" spans="1:18" ht="12.75">
      <c r="A193" s="33">
        <v>2802</v>
      </c>
      <c r="B193" s="34" t="s">
        <v>63</v>
      </c>
      <c r="C193" s="32">
        <v>16861</v>
      </c>
      <c r="D193" s="32">
        <v>20000</v>
      </c>
      <c r="E193" s="32">
        <v>30000</v>
      </c>
      <c r="F193" s="17">
        <v>45000</v>
      </c>
      <c r="G193" s="17">
        <v>45000</v>
      </c>
      <c r="H193" s="17">
        <v>32000</v>
      </c>
      <c r="I193" s="17">
        <v>56000</v>
      </c>
      <c r="J193" s="17">
        <v>105068</v>
      </c>
      <c r="K193" s="17">
        <v>110000</v>
      </c>
      <c r="L193" s="17">
        <v>110000</v>
      </c>
      <c r="M193" s="17">
        <v>108084</v>
      </c>
      <c r="N193" s="17">
        <v>110000</v>
      </c>
      <c r="O193" s="17">
        <v>110000</v>
      </c>
      <c r="P193" s="17">
        <v>95316</v>
      </c>
      <c r="Q193" s="125">
        <f t="shared" si="10"/>
        <v>86.6509090909091</v>
      </c>
      <c r="R193" s="129">
        <v>170000</v>
      </c>
    </row>
    <row r="194" spans="1:18" ht="12.75">
      <c r="A194" s="33">
        <v>2809</v>
      </c>
      <c r="B194" s="34" t="s">
        <v>226</v>
      </c>
      <c r="C194" s="32"/>
      <c r="D194" s="32"/>
      <c r="E194" s="32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25"/>
      <c r="R194" s="129">
        <v>33000</v>
      </c>
    </row>
    <row r="195" spans="1:18" ht="12.75">
      <c r="A195" s="33">
        <v>3611</v>
      </c>
      <c r="B195" s="34" t="s">
        <v>64</v>
      </c>
      <c r="C195" s="32">
        <v>933</v>
      </c>
      <c r="D195" s="32"/>
      <c r="E195" s="32" t="s">
        <v>31</v>
      </c>
      <c r="F195" s="17"/>
      <c r="G195" s="17"/>
      <c r="H195" s="17">
        <v>0</v>
      </c>
      <c r="I195" s="17">
        <v>0</v>
      </c>
      <c r="J195" s="17">
        <v>300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25"/>
      <c r="R195" s="129">
        <v>0</v>
      </c>
    </row>
    <row r="196" spans="1:18" ht="36">
      <c r="A196" s="33">
        <v>3619</v>
      </c>
      <c r="B196" s="34" t="s">
        <v>65</v>
      </c>
      <c r="C196" s="32">
        <v>16684</v>
      </c>
      <c r="D196" s="32">
        <v>30000</v>
      </c>
      <c r="E196" s="32">
        <v>20000</v>
      </c>
      <c r="F196" s="17">
        <v>12000</v>
      </c>
      <c r="G196" s="17">
        <v>12000</v>
      </c>
      <c r="H196" s="17">
        <v>15000</v>
      </c>
      <c r="I196" s="17">
        <v>15000</v>
      </c>
      <c r="J196" s="17">
        <v>12626</v>
      </c>
      <c r="K196" s="17">
        <v>13000</v>
      </c>
      <c r="L196" s="17">
        <v>13000</v>
      </c>
      <c r="M196" s="17">
        <v>16011</v>
      </c>
      <c r="N196" s="17">
        <v>16000</v>
      </c>
      <c r="O196" s="17">
        <v>16000</v>
      </c>
      <c r="P196" s="17">
        <v>31444</v>
      </c>
      <c r="Q196" s="125">
        <f t="shared" si="10"/>
        <v>196.525</v>
      </c>
      <c r="R196" s="129">
        <v>8000</v>
      </c>
    </row>
    <row r="197" spans="1:18" ht="12.75">
      <c r="A197" s="33">
        <v>3701</v>
      </c>
      <c r="B197" s="34" t="s">
        <v>66</v>
      </c>
      <c r="C197" s="32">
        <v>26365</v>
      </c>
      <c r="D197" s="32">
        <v>-25000</v>
      </c>
      <c r="E197" s="32">
        <v>-25000</v>
      </c>
      <c r="F197" s="17">
        <v>-36000</v>
      </c>
      <c r="G197" s="17">
        <v>-36000</v>
      </c>
      <c r="H197" s="17">
        <v>-29000</v>
      </c>
      <c r="I197" s="17">
        <v>-29000</v>
      </c>
      <c r="J197" s="17">
        <v>-36093</v>
      </c>
      <c r="K197" s="17">
        <v>-36000</v>
      </c>
      <c r="L197" s="17">
        <v>-36000</v>
      </c>
      <c r="M197" s="17">
        <v>-45527</v>
      </c>
      <c r="N197" s="17">
        <v>-45000</v>
      </c>
      <c r="O197" s="17">
        <v>-45000</v>
      </c>
      <c r="P197" s="17">
        <v>-38129</v>
      </c>
      <c r="Q197" s="125">
        <f t="shared" si="10"/>
        <v>84.73111111111112</v>
      </c>
      <c r="R197" s="129">
        <v>-77000</v>
      </c>
    </row>
    <row r="198" spans="1:18" ht="24">
      <c r="A198" s="33">
        <v>3702</v>
      </c>
      <c r="B198" s="34" t="s">
        <v>67</v>
      </c>
      <c r="C198" s="32">
        <v>4047</v>
      </c>
      <c r="D198" s="32">
        <v>-2000</v>
      </c>
      <c r="E198" s="32">
        <v>-2000</v>
      </c>
      <c r="F198" s="17">
        <v>-6000</v>
      </c>
      <c r="G198" s="17">
        <v>-6000</v>
      </c>
      <c r="H198" s="17">
        <v>-3900</v>
      </c>
      <c r="I198" s="17">
        <v>-3900</v>
      </c>
      <c r="J198" s="17">
        <v>-6061</v>
      </c>
      <c r="K198" s="17">
        <v>-6000</v>
      </c>
      <c r="L198" s="17">
        <v>-6000</v>
      </c>
      <c r="M198" s="17">
        <v>-771</v>
      </c>
      <c r="N198" s="17">
        <v>-1000</v>
      </c>
      <c r="O198" s="17">
        <v>-1000</v>
      </c>
      <c r="P198" s="17">
        <v>-6661</v>
      </c>
      <c r="Q198" s="125">
        <f t="shared" si="10"/>
        <v>666.0999999999999</v>
      </c>
      <c r="R198" s="129">
        <v>-19000</v>
      </c>
    </row>
    <row r="199" spans="1:18" ht="12.75">
      <c r="A199" s="33">
        <v>4022</v>
      </c>
      <c r="B199" s="34" t="s">
        <v>68</v>
      </c>
      <c r="C199" s="32">
        <v>20958</v>
      </c>
      <c r="D199" s="32"/>
      <c r="E199" s="32">
        <v>150000</v>
      </c>
      <c r="F199" s="17">
        <v>100000</v>
      </c>
      <c r="G199" s="17">
        <v>100000</v>
      </c>
      <c r="H199" s="17">
        <v>90000</v>
      </c>
      <c r="I199" s="17">
        <v>90000</v>
      </c>
      <c r="J199" s="17">
        <v>11154</v>
      </c>
      <c r="K199" s="17">
        <v>50000</v>
      </c>
      <c r="L199" s="17">
        <v>50000</v>
      </c>
      <c r="M199" s="17">
        <v>22165</v>
      </c>
      <c r="N199" s="17">
        <v>50000</v>
      </c>
      <c r="O199" s="17">
        <v>50000</v>
      </c>
      <c r="P199" s="17">
        <v>11240</v>
      </c>
      <c r="Q199" s="125">
        <f t="shared" si="10"/>
        <v>22.48</v>
      </c>
      <c r="R199" s="129">
        <v>13000</v>
      </c>
    </row>
    <row r="200" spans="1:18" ht="12.75">
      <c r="A200" s="33">
        <v>4024</v>
      </c>
      <c r="B200" s="34" t="s">
        <v>210</v>
      </c>
      <c r="C200" s="32"/>
      <c r="D200" s="32"/>
      <c r="E200" s="32"/>
      <c r="F200" s="17"/>
      <c r="G200" s="17"/>
      <c r="H200" s="17"/>
      <c r="I200" s="17"/>
      <c r="J200" s="17"/>
      <c r="K200" s="17"/>
      <c r="L200" s="17"/>
      <c r="M200" s="17">
        <v>5640</v>
      </c>
      <c r="N200" s="17"/>
      <c r="O200" s="17"/>
      <c r="P200" s="17"/>
      <c r="Q200" s="125"/>
      <c r="R200" s="129"/>
    </row>
    <row r="201" spans="1:18" ht="24">
      <c r="A201" s="33">
        <v>4030</v>
      </c>
      <c r="B201" s="34" t="s">
        <v>172</v>
      </c>
      <c r="C201" s="32">
        <v>1432</v>
      </c>
      <c r="D201" s="32"/>
      <c r="E201" s="32" t="s">
        <v>31</v>
      </c>
      <c r="F201" s="17">
        <v>0</v>
      </c>
      <c r="G201" s="17">
        <v>0</v>
      </c>
      <c r="H201" s="17">
        <v>2600</v>
      </c>
      <c r="I201" s="17">
        <v>2600</v>
      </c>
      <c r="J201" s="17">
        <v>0</v>
      </c>
      <c r="K201" s="17">
        <v>0</v>
      </c>
      <c r="L201" s="17">
        <v>0</v>
      </c>
      <c r="M201" s="17">
        <v>3222</v>
      </c>
      <c r="N201" s="17">
        <v>0</v>
      </c>
      <c r="O201" s="17">
        <v>0</v>
      </c>
      <c r="P201" s="17">
        <v>644</v>
      </c>
      <c r="Q201" s="125"/>
      <c r="R201" s="129">
        <v>3000</v>
      </c>
    </row>
    <row r="202" spans="1:18" ht="12.75">
      <c r="A202" s="33">
        <v>4040</v>
      </c>
      <c r="B202" s="34" t="s">
        <v>69</v>
      </c>
      <c r="C202" s="32">
        <v>87364</v>
      </c>
      <c r="D202" s="32">
        <v>80000</v>
      </c>
      <c r="E202" s="32">
        <v>30000</v>
      </c>
      <c r="F202" s="17">
        <v>100000</v>
      </c>
      <c r="G202" s="17">
        <v>100000</v>
      </c>
      <c r="H202" s="17">
        <v>100000</v>
      </c>
      <c r="I202" s="17">
        <v>100000</v>
      </c>
      <c r="J202" s="17">
        <v>126231</v>
      </c>
      <c r="K202" s="17">
        <v>150000</v>
      </c>
      <c r="L202" s="17">
        <v>150000</v>
      </c>
      <c r="M202" s="17">
        <v>110750</v>
      </c>
      <c r="N202" s="17">
        <v>150000</v>
      </c>
      <c r="O202" s="17">
        <v>150000</v>
      </c>
      <c r="P202" s="17">
        <v>72834</v>
      </c>
      <c r="Q202" s="125">
        <f t="shared" si="10"/>
        <v>48.556</v>
      </c>
      <c r="R202" s="129">
        <v>200000</v>
      </c>
    </row>
    <row r="203" spans="1:18" ht="12.75">
      <c r="A203" s="33">
        <v>4100</v>
      </c>
      <c r="B203" s="34" t="s">
        <v>70</v>
      </c>
      <c r="C203" s="32">
        <v>16250</v>
      </c>
      <c r="D203" s="32">
        <v>6000</v>
      </c>
      <c r="E203" s="32">
        <v>6000</v>
      </c>
      <c r="F203" s="17">
        <v>7500</v>
      </c>
      <c r="G203" s="17">
        <v>7500</v>
      </c>
      <c r="H203" s="17">
        <v>9600</v>
      </c>
      <c r="I203" s="17">
        <v>9600</v>
      </c>
      <c r="J203" s="17">
        <v>18357</v>
      </c>
      <c r="K203" s="17">
        <v>19000</v>
      </c>
      <c r="L203" s="17">
        <v>19000</v>
      </c>
      <c r="M203" s="17">
        <v>23592</v>
      </c>
      <c r="N203" s="17">
        <v>24000</v>
      </c>
      <c r="O203" s="17">
        <v>24000</v>
      </c>
      <c r="P203" s="17">
        <v>40286</v>
      </c>
      <c r="Q203" s="125">
        <f t="shared" si="10"/>
        <v>167.85833333333332</v>
      </c>
      <c r="R203" s="129">
        <v>30000</v>
      </c>
    </row>
    <row r="204" spans="1:18" ht="12.75">
      <c r="A204" s="33">
        <v>4500</v>
      </c>
      <c r="B204" s="34" t="s">
        <v>71</v>
      </c>
      <c r="C204" s="32">
        <v>5420</v>
      </c>
      <c r="D204" s="32">
        <v>1000</v>
      </c>
      <c r="E204" s="32">
        <v>1000</v>
      </c>
      <c r="F204" s="17">
        <v>2000</v>
      </c>
      <c r="G204" s="17">
        <v>2000</v>
      </c>
      <c r="H204" s="17">
        <v>2000</v>
      </c>
      <c r="I204" s="17">
        <v>16000</v>
      </c>
      <c r="J204" s="17">
        <v>28767</v>
      </c>
      <c r="K204" s="17">
        <v>30000</v>
      </c>
      <c r="L204" s="17">
        <v>30000</v>
      </c>
      <c r="M204" s="17">
        <v>38188</v>
      </c>
      <c r="N204" s="17">
        <v>20000</v>
      </c>
      <c r="O204" s="17">
        <v>20000</v>
      </c>
      <c r="P204" s="17">
        <v>20190</v>
      </c>
      <c r="Q204" s="125">
        <f t="shared" si="10"/>
        <v>100.95</v>
      </c>
      <c r="R204" s="129">
        <v>30000</v>
      </c>
    </row>
    <row r="205" spans="1:18" ht="12.75">
      <c r="A205" s="33">
        <v>3112</v>
      </c>
      <c r="B205" s="34" t="s">
        <v>72</v>
      </c>
      <c r="C205" s="32">
        <v>571486</v>
      </c>
      <c r="D205" s="32">
        <v>797400</v>
      </c>
      <c r="E205" s="32">
        <v>734100</v>
      </c>
      <c r="F205" s="17">
        <v>931700</v>
      </c>
      <c r="G205" s="17">
        <v>931700</v>
      </c>
      <c r="H205" s="17">
        <v>931700</v>
      </c>
      <c r="I205" s="17">
        <v>931700</v>
      </c>
      <c r="J205" s="17">
        <v>931700</v>
      </c>
      <c r="K205" s="17">
        <v>936100</v>
      </c>
      <c r="L205" s="17">
        <v>936100</v>
      </c>
      <c r="M205" s="17">
        <v>936100</v>
      </c>
      <c r="N205" s="17">
        <v>1028300</v>
      </c>
      <c r="O205" s="17">
        <v>1028300</v>
      </c>
      <c r="P205" s="17">
        <v>1028300</v>
      </c>
      <c r="Q205" s="125">
        <f t="shared" si="10"/>
        <v>100</v>
      </c>
      <c r="R205" s="129">
        <v>1160200</v>
      </c>
    </row>
    <row r="206" spans="1:18" ht="12.75">
      <c r="A206" s="33">
        <v>3113</v>
      </c>
      <c r="B206" s="34" t="s">
        <v>73</v>
      </c>
      <c r="C206" s="32">
        <v>1036020</v>
      </c>
      <c r="D206" s="32">
        <v>128600</v>
      </c>
      <c r="E206" s="32">
        <v>109400</v>
      </c>
      <c r="F206" s="17">
        <v>109300</v>
      </c>
      <c r="G206" s="17">
        <v>109300</v>
      </c>
      <c r="H206" s="17">
        <v>110300</v>
      </c>
      <c r="I206" s="17">
        <v>110300</v>
      </c>
      <c r="J206" s="17">
        <v>110160</v>
      </c>
      <c r="K206" s="17">
        <v>172700</v>
      </c>
      <c r="L206" s="17">
        <v>172700</v>
      </c>
      <c r="M206" s="17">
        <v>172630</v>
      </c>
      <c r="N206" s="17">
        <v>206300</v>
      </c>
      <c r="O206" s="17">
        <v>1984977</v>
      </c>
      <c r="P206" s="17">
        <v>1984977</v>
      </c>
      <c r="Q206" s="125">
        <f t="shared" si="10"/>
        <v>100</v>
      </c>
      <c r="R206" s="129">
        <v>464500</v>
      </c>
    </row>
    <row r="207" spans="1:18" ht="12.75">
      <c r="A207" s="33">
        <v>3118</v>
      </c>
      <c r="B207" s="34" t="s">
        <v>74</v>
      </c>
      <c r="C207" s="32">
        <v>19035</v>
      </c>
      <c r="D207" s="32"/>
      <c r="E207" s="32" t="s">
        <v>31</v>
      </c>
      <c r="F207" s="17"/>
      <c r="G207" s="17"/>
      <c r="H207" s="17">
        <v>0</v>
      </c>
      <c r="I207" s="17">
        <v>232</v>
      </c>
      <c r="J207" s="17">
        <v>232</v>
      </c>
      <c r="K207" s="17">
        <v>0</v>
      </c>
      <c r="L207" s="17">
        <v>5950</v>
      </c>
      <c r="M207" s="17">
        <v>5950</v>
      </c>
      <c r="N207" s="17">
        <v>0</v>
      </c>
      <c r="O207" s="17">
        <v>7743</v>
      </c>
      <c r="P207" s="17">
        <v>7743</v>
      </c>
      <c r="Q207" s="125"/>
      <c r="R207" s="129">
        <v>0</v>
      </c>
    </row>
    <row r="208" spans="1:18" ht="46.5" customHeight="1">
      <c r="A208" s="148">
        <v>6101</v>
      </c>
      <c r="B208" s="145" t="s">
        <v>9</v>
      </c>
      <c r="C208" s="139">
        <v>809149</v>
      </c>
      <c r="D208" s="32"/>
      <c r="E208" s="139">
        <v>2556</v>
      </c>
      <c r="F208" s="17">
        <v>0</v>
      </c>
      <c r="G208" s="17">
        <v>1278</v>
      </c>
      <c r="H208" s="17">
        <v>0</v>
      </c>
      <c r="I208" s="17">
        <v>2324</v>
      </c>
      <c r="J208" s="17">
        <v>2324</v>
      </c>
      <c r="K208" s="17">
        <v>0</v>
      </c>
      <c r="L208" s="17">
        <v>1743</v>
      </c>
      <c r="M208" s="17">
        <v>1743</v>
      </c>
      <c r="N208" s="17">
        <v>0</v>
      </c>
      <c r="O208" s="17">
        <v>77621</v>
      </c>
      <c r="P208" s="17">
        <v>77621</v>
      </c>
      <c r="Q208" s="125">
        <f t="shared" si="10"/>
        <v>100</v>
      </c>
      <c r="R208" s="129">
        <v>0</v>
      </c>
    </row>
    <row r="209" spans="1:18" ht="12.75" customHeight="1">
      <c r="A209" s="148"/>
      <c r="B209" s="145"/>
      <c r="C209" s="139"/>
      <c r="D209" s="32"/>
      <c r="E209" s="13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25" t="e">
        <f t="shared" si="10"/>
        <v>#DIV/0!</v>
      </c>
      <c r="R209" s="129"/>
    </row>
    <row r="210" spans="1:18" ht="12.75" customHeight="1">
      <c r="A210" s="81" t="s">
        <v>1</v>
      </c>
      <c r="B210" s="81"/>
      <c r="C210" s="81" t="s">
        <v>3</v>
      </c>
      <c r="D210" s="81"/>
      <c r="E210" s="81" t="s">
        <v>4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25" t="e">
        <f t="shared" si="10"/>
        <v>#DIV/0!</v>
      </c>
      <c r="R210" s="129"/>
    </row>
    <row r="211" spans="1:18" ht="12.75">
      <c r="A211" s="82">
        <v>6201</v>
      </c>
      <c r="B211" s="81" t="s">
        <v>211</v>
      </c>
      <c r="C211" s="81"/>
      <c r="D211" s="81"/>
      <c r="E211" s="81"/>
      <c r="F211" s="17"/>
      <c r="G211" s="17"/>
      <c r="H211" s="17"/>
      <c r="I211" s="17"/>
      <c r="J211" s="17"/>
      <c r="K211" s="17"/>
      <c r="L211" s="17"/>
      <c r="M211" s="17">
        <v>744875</v>
      </c>
      <c r="N211" s="17"/>
      <c r="O211" s="17"/>
      <c r="P211" s="17"/>
      <c r="Q211" s="125"/>
      <c r="R211" s="122"/>
    </row>
    <row r="212" spans="1:18" ht="24">
      <c r="A212" s="82">
        <v>6202</v>
      </c>
      <c r="B212" s="81" t="s">
        <v>194</v>
      </c>
      <c r="C212" s="81"/>
      <c r="D212" s="81"/>
      <c r="E212" s="81"/>
      <c r="F212" s="17"/>
      <c r="G212" s="17"/>
      <c r="H212" s="17">
        <v>0</v>
      </c>
      <c r="I212" s="17">
        <v>-159850</v>
      </c>
      <c r="J212" s="17">
        <v>-10800</v>
      </c>
      <c r="K212" s="17">
        <v>-289200</v>
      </c>
      <c r="L212" s="17">
        <v>-289200</v>
      </c>
      <c r="M212" s="17">
        <v>-936267</v>
      </c>
      <c r="N212" s="17">
        <v>-96639</v>
      </c>
      <c r="O212" s="17">
        <v>-251048</v>
      </c>
      <c r="P212" s="17">
        <v>-251048</v>
      </c>
      <c r="Q212" s="125">
        <f t="shared" si="10"/>
        <v>100</v>
      </c>
      <c r="R212" s="129">
        <v>-60000</v>
      </c>
    </row>
    <row r="213" spans="1:18" ht="24">
      <c r="A213" s="82">
        <v>6102</v>
      </c>
      <c r="B213" s="81" t="s">
        <v>190</v>
      </c>
      <c r="C213" s="81"/>
      <c r="D213" s="81"/>
      <c r="E213" s="81"/>
      <c r="F213" s="17"/>
      <c r="G213" s="17"/>
      <c r="H213" s="17"/>
      <c r="I213" s="17"/>
      <c r="J213" s="17">
        <v>-39233</v>
      </c>
      <c r="K213" s="17">
        <v>-65388</v>
      </c>
      <c r="L213" s="17">
        <v>-65388</v>
      </c>
      <c r="M213" s="17">
        <v>-81120</v>
      </c>
      <c r="N213" s="17">
        <v>-85000</v>
      </c>
      <c r="O213" s="17">
        <v>-85000</v>
      </c>
      <c r="P213" s="17">
        <v>-102559</v>
      </c>
      <c r="Q213" s="125">
        <f t="shared" si="10"/>
        <v>120.65764705882354</v>
      </c>
      <c r="R213" s="129">
        <v>-300000</v>
      </c>
    </row>
    <row r="214" spans="1:18" ht="12.75" customHeight="1">
      <c r="A214" s="33"/>
      <c r="B214" s="34"/>
      <c r="C214" s="32">
        <v>95175</v>
      </c>
      <c r="D214" s="32"/>
      <c r="E214" s="32" t="s">
        <v>31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25" t="e">
        <f t="shared" si="10"/>
        <v>#DIV/0!</v>
      </c>
      <c r="R214" s="129"/>
    </row>
    <row r="215" spans="1:18" ht="12.75">
      <c r="A215" s="33">
        <v>6401</v>
      </c>
      <c r="B215" s="34" t="s">
        <v>75</v>
      </c>
      <c r="C215" s="32">
        <v>160683</v>
      </c>
      <c r="D215" s="32"/>
      <c r="E215" s="32">
        <v>291607</v>
      </c>
      <c r="F215" s="17">
        <v>0</v>
      </c>
      <c r="G215" s="17">
        <v>0</v>
      </c>
      <c r="H215" s="17">
        <v>0</v>
      </c>
      <c r="I215" s="17">
        <v>9899</v>
      </c>
      <c r="J215" s="17">
        <v>9899</v>
      </c>
      <c r="K215" s="17">
        <v>0</v>
      </c>
      <c r="L215" s="17">
        <v>17189</v>
      </c>
      <c r="M215" s="17">
        <v>17190</v>
      </c>
      <c r="N215" s="17">
        <v>0</v>
      </c>
      <c r="O215" s="17">
        <v>17380</v>
      </c>
      <c r="P215" s="17">
        <v>17379</v>
      </c>
      <c r="Q215" s="125">
        <f t="shared" si="10"/>
        <v>99.99424626006905</v>
      </c>
      <c r="R215" s="129"/>
    </row>
    <row r="216" spans="1:18" ht="12.75" customHeight="1">
      <c r="A216" s="33">
        <v>8372</v>
      </c>
      <c r="B216" s="34" t="s">
        <v>245</v>
      </c>
      <c r="C216" s="32"/>
      <c r="D216" s="32"/>
      <c r="E216" s="32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25" t="e">
        <f t="shared" si="10"/>
        <v>#DIV/0!</v>
      </c>
      <c r="R216" s="129">
        <v>0</v>
      </c>
    </row>
    <row r="217" spans="1:18" ht="12.75">
      <c r="A217" s="33">
        <v>7001</v>
      </c>
      <c r="B217" s="34" t="s">
        <v>195</v>
      </c>
      <c r="C217" s="32"/>
      <c r="D217" s="32"/>
      <c r="E217" s="32"/>
      <c r="F217" s="17"/>
      <c r="G217" s="17"/>
      <c r="H217" s="17">
        <v>0</v>
      </c>
      <c r="I217" s="17">
        <v>-3000</v>
      </c>
      <c r="J217" s="17">
        <v>-3000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25"/>
      <c r="R217" s="129">
        <v>0</v>
      </c>
    </row>
    <row r="218" spans="1:17" ht="12.75" hidden="1">
      <c r="A218" s="33">
        <v>7201</v>
      </c>
      <c r="B218" s="34" t="s">
        <v>191</v>
      </c>
      <c r="C218" s="32"/>
      <c r="D218" s="32"/>
      <c r="E218" s="32"/>
      <c r="F218" s="17"/>
      <c r="G218" s="17"/>
      <c r="H218" s="17">
        <v>0</v>
      </c>
      <c r="I218" s="17">
        <v>0</v>
      </c>
      <c r="J218" s="17"/>
      <c r="K218" s="17"/>
      <c r="L218" s="17"/>
      <c r="M218" s="17"/>
      <c r="N218" s="17"/>
      <c r="O218" s="17"/>
      <c r="P218" s="17"/>
      <c r="Q218" s="125"/>
    </row>
    <row r="219" spans="1:18" ht="12.75" hidden="1">
      <c r="A219" s="33">
        <v>7411</v>
      </c>
      <c r="B219" s="34" t="s">
        <v>76</v>
      </c>
      <c r="C219" s="32">
        <v>114210</v>
      </c>
      <c r="D219" s="32"/>
      <c r="E219" s="32" t="s">
        <v>31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25"/>
      <c r="R219" s="129">
        <v>0</v>
      </c>
    </row>
    <row r="220" spans="1:18" ht="12.75" hidden="1">
      <c r="A220" s="33">
        <v>7412</v>
      </c>
      <c r="B220" s="34" t="s">
        <v>77</v>
      </c>
      <c r="C220" s="32">
        <v>-114210</v>
      </c>
      <c r="D220" s="32"/>
      <c r="E220" s="32" t="s">
        <v>31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25"/>
      <c r="R220" s="129">
        <v>0</v>
      </c>
    </row>
    <row r="221" spans="1:18" ht="12.75" customHeight="1">
      <c r="A221" s="33">
        <v>7600</v>
      </c>
      <c r="B221" s="34" t="s">
        <v>173</v>
      </c>
      <c r="C221" s="32">
        <v>27565</v>
      </c>
      <c r="D221" s="32">
        <v>300000</v>
      </c>
      <c r="E221" s="32">
        <v>300000</v>
      </c>
      <c r="F221" s="17">
        <v>404073</v>
      </c>
      <c r="G221" s="17"/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25"/>
      <c r="R221" s="129">
        <v>12672</v>
      </c>
    </row>
    <row r="222" spans="1:18" ht="12.75" customHeight="1">
      <c r="A222" s="33">
        <v>7800</v>
      </c>
      <c r="B222" s="34" t="s">
        <v>231</v>
      </c>
      <c r="C222" s="32"/>
      <c r="D222" s="32"/>
      <c r="E222" s="32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25"/>
      <c r="R222" s="129">
        <v>-29556</v>
      </c>
    </row>
    <row r="223" spans="1:18" ht="12.75" hidden="1">
      <c r="A223" s="33">
        <v>7621</v>
      </c>
      <c r="B223" s="34" t="s">
        <v>178</v>
      </c>
      <c r="C223" s="32"/>
      <c r="D223" s="32"/>
      <c r="E223" s="32"/>
      <c r="F223" s="17"/>
      <c r="G223" s="17"/>
      <c r="H223" s="17">
        <v>0</v>
      </c>
      <c r="I223" s="17">
        <v>0</v>
      </c>
      <c r="J223" s="17">
        <v>-110668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25"/>
      <c r="R223" s="129"/>
    </row>
    <row r="224" spans="1:18" ht="12.75" hidden="1">
      <c r="A224" s="33">
        <v>7622</v>
      </c>
      <c r="B224" s="34" t="s">
        <v>180</v>
      </c>
      <c r="C224" s="32"/>
      <c r="D224" s="32"/>
      <c r="E224" s="32"/>
      <c r="F224" s="17">
        <v>0</v>
      </c>
      <c r="G224" s="17">
        <v>404073</v>
      </c>
      <c r="H224" s="17">
        <v>0</v>
      </c>
      <c r="I224" s="17">
        <v>0</v>
      </c>
      <c r="J224" s="17">
        <v>0</v>
      </c>
      <c r="K224" s="17">
        <v>110668</v>
      </c>
      <c r="L224" s="17">
        <v>110668</v>
      </c>
      <c r="M224" s="17">
        <v>-194897</v>
      </c>
      <c r="N224" s="17">
        <v>194897</v>
      </c>
      <c r="O224" s="17">
        <v>194897</v>
      </c>
      <c r="P224" s="17">
        <v>140813</v>
      </c>
      <c r="Q224" s="125">
        <f t="shared" si="10"/>
        <v>72.24995766994874</v>
      </c>
      <c r="R224" s="129">
        <v>0</v>
      </c>
    </row>
    <row r="225" spans="1:18" ht="12.75" customHeight="1">
      <c r="A225" s="33">
        <v>8803</v>
      </c>
      <c r="B225" s="34" t="s">
        <v>232</v>
      </c>
      <c r="C225" s="32"/>
      <c r="D225" s="32">
        <v>-10000</v>
      </c>
      <c r="E225" s="32">
        <v>-3000</v>
      </c>
      <c r="F225" s="17">
        <v>-43301</v>
      </c>
      <c r="G225" s="17">
        <v>-43301</v>
      </c>
      <c r="H225" s="17">
        <v>-39972</v>
      </c>
      <c r="I225" s="17">
        <v>-39972</v>
      </c>
      <c r="J225" s="17">
        <v>-39971</v>
      </c>
      <c r="K225" s="17">
        <v>-33308</v>
      </c>
      <c r="L225" s="17">
        <v>-33308</v>
      </c>
      <c r="M225" s="17">
        <v>-33309</v>
      </c>
      <c r="N225" s="17">
        <v>0</v>
      </c>
      <c r="O225" s="17">
        <v>0</v>
      </c>
      <c r="P225" s="17">
        <v>0</v>
      </c>
      <c r="Q225" s="125"/>
      <c r="R225" s="129">
        <v>0</v>
      </c>
    </row>
    <row r="226" spans="1:18" ht="12.75">
      <c r="A226" s="33">
        <v>9317</v>
      </c>
      <c r="B226" s="34" t="s">
        <v>229</v>
      </c>
      <c r="C226" s="32"/>
      <c r="D226" s="32"/>
      <c r="E226" s="32"/>
      <c r="F226" s="17"/>
      <c r="G226" s="17"/>
      <c r="H226" s="17">
        <v>0</v>
      </c>
      <c r="I226" s="17">
        <v>159850</v>
      </c>
      <c r="J226" s="17">
        <v>166786</v>
      </c>
      <c r="K226" s="17">
        <v>289200</v>
      </c>
      <c r="L226" s="17">
        <v>289200</v>
      </c>
      <c r="M226" s="17">
        <v>191392</v>
      </c>
      <c r="N226" s="17">
        <v>96639</v>
      </c>
      <c r="O226" s="17">
        <v>96639</v>
      </c>
      <c r="P226" s="17">
        <v>50436</v>
      </c>
      <c r="Q226" s="125">
        <f t="shared" si="10"/>
        <v>52.190109583087576</v>
      </c>
      <c r="R226" s="129">
        <v>72000</v>
      </c>
    </row>
    <row r="227" spans="1:18" ht="12.75">
      <c r="A227" s="33">
        <v>8382</v>
      </c>
      <c r="B227" s="34" t="s">
        <v>196</v>
      </c>
      <c r="C227" s="32"/>
      <c r="D227" s="32"/>
      <c r="E227" s="32"/>
      <c r="F227" s="17"/>
      <c r="G227" s="17"/>
      <c r="H227" s="17"/>
      <c r="I227" s="17"/>
      <c r="J227" s="17">
        <v>-36397</v>
      </c>
      <c r="K227" s="17">
        <v>-55857</v>
      </c>
      <c r="L227" s="17">
        <v>-55857</v>
      </c>
      <c r="M227" s="17">
        <v>-55857</v>
      </c>
      <c r="N227" s="17">
        <v>-80513</v>
      </c>
      <c r="O227" s="17">
        <v>-80513</v>
      </c>
      <c r="P227" s="17">
        <v>-80517</v>
      </c>
      <c r="Q227" s="125">
        <f t="shared" si="10"/>
        <v>100.00496814179075</v>
      </c>
      <c r="R227" s="129">
        <v>0</v>
      </c>
    </row>
    <row r="228" spans="1:18" ht="12.75" hidden="1">
      <c r="A228" s="33"/>
      <c r="B228" s="34"/>
      <c r="C228" s="32"/>
      <c r="D228" s="32"/>
      <c r="E228" s="32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25"/>
      <c r="R228" s="129"/>
    </row>
    <row r="229" spans="1:18" ht="12.75" hidden="1">
      <c r="A229" s="33"/>
      <c r="B229" s="34"/>
      <c r="C229" s="32"/>
      <c r="D229" s="32"/>
      <c r="E229" s="32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25"/>
      <c r="R229" s="129"/>
    </row>
    <row r="230" spans="1:18" ht="12.75">
      <c r="A230" s="33">
        <v>9318</v>
      </c>
      <c r="B230" s="34" t="s">
        <v>225</v>
      </c>
      <c r="C230" s="32"/>
      <c r="D230" s="32"/>
      <c r="E230" s="32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25"/>
      <c r="R230" s="129">
        <v>-97294</v>
      </c>
    </row>
    <row r="231" spans="1:18" ht="12.75">
      <c r="A231" s="33">
        <v>9336</v>
      </c>
      <c r="B231" s="34" t="s">
        <v>221</v>
      </c>
      <c r="C231" s="32"/>
      <c r="D231" s="32"/>
      <c r="E231" s="32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>
        <v>-1483</v>
      </c>
      <c r="Q231" s="125"/>
      <c r="R231" s="129"/>
    </row>
    <row r="232" spans="1:18" ht="12.75">
      <c r="A232" s="33">
        <v>9339</v>
      </c>
      <c r="B232" s="34" t="s">
        <v>222</v>
      </c>
      <c r="C232" s="32"/>
      <c r="D232" s="32"/>
      <c r="E232" s="32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>
        <v>12680</v>
      </c>
      <c r="Q232" s="125"/>
      <c r="R232" s="129"/>
    </row>
    <row r="233" spans="1:18" ht="24">
      <c r="A233" s="33">
        <v>9501</v>
      </c>
      <c r="B233" s="34" t="s">
        <v>78</v>
      </c>
      <c r="C233" s="32">
        <v>9680</v>
      </c>
      <c r="D233" s="32">
        <v>11852</v>
      </c>
      <c r="E233" s="32">
        <v>11852</v>
      </c>
      <c r="F233" s="17">
        <v>2605</v>
      </c>
      <c r="G233" s="17">
        <v>2605</v>
      </c>
      <c r="H233" s="17">
        <v>133475</v>
      </c>
      <c r="I233" s="17">
        <v>133475</v>
      </c>
      <c r="J233" s="17">
        <v>133475</v>
      </c>
      <c r="K233" s="17">
        <v>99527</v>
      </c>
      <c r="L233" s="17">
        <v>99527</v>
      </c>
      <c r="M233" s="17">
        <v>99527</v>
      </c>
      <c r="N233" s="17">
        <v>99258</v>
      </c>
      <c r="O233" s="17">
        <v>99258</v>
      </c>
      <c r="P233" s="17">
        <v>99258</v>
      </c>
      <c r="Q233" s="125">
        <f t="shared" si="10"/>
        <v>100</v>
      </c>
      <c r="R233" s="129">
        <v>115825</v>
      </c>
    </row>
    <row r="234" spans="17:18" ht="12.75" hidden="1">
      <c r="Q234" s="125"/>
      <c r="R234" s="129"/>
    </row>
    <row r="235" spans="17:18" ht="12.75" hidden="1">
      <c r="Q235" s="125"/>
      <c r="R235" s="129"/>
    </row>
    <row r="236" spans="1:18" ht="12.75">
      <c r="A236" s="33">
        <v>9507</v>
      </c>
      <c r="B236" s="34" t="s">
        <v>79</v>
      </c>
      <c r="C236" s="32">
        <v>-280046</v>
      </c>
      <c r="D236" s="32"/>
      <c r="E236" s="32" t="s">
        <v>31</v>
      </c>
      <c r="F236" s="17"/>
      <c r="G236" s="17"/>
      <c r="H236" s="17"/>
      <c r="I236" s="17"/>
      <c r="J236" s="17">
        <v>-99527</v>
      </c>
      <c r="K236" s="17">
        <v>0</v>
      </c>
      <c r="L236" s="17">
        <v>0</v>
      </c>
      <c r="M236" s="17">
        <v>-99258</v>
      </c>
      <c r="N236" s="17">
        <v>0</v>
      </c>
      <c r="O236" s="17">
        <v>0</v>
      </c>
      <c r="P236" s="17">
        <v>-181333</v>
      </c>
      <c r="Q236" s="125"/>
      <c r="R236" s="129"/>
    </row>
    <row r="237" spans="1:18" ht="12.75">
      <c r="A237" s="33">
        <v>9509</v>
      </c>
      <c r="B237" s="34" t="s">
        <v>150</v>
      </c>
      <c r="C237" s="32"/>
      <c r="D237" s="32"/>
      <c r="E237" s="32"/>
      <c r="F237" s="17"/>
      <c r="G237" s="17"/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25"/>
      <c r="R237" s="129"/>
    </row>
    <row r="238" spans="1:19" ht="12.75">
      <c r="A238" s="33"/>
      <c r="B238" s="48" t="s">
        <v>14</v>
      </c>
      <c r="C238" s="32">
        <v>3445716</v>
      </c>
      <c r="D238" s="48">
        <f aca="true" t="shared" si="11" ref="D238:K238">SUM(D172:D237)</f>
        <v>2159452</v>
      </c>
      <c r="E238" s="48">
        <f t="shared" si="11"/>
        <v>2539089</v>
      </c>
      <c r="F238" s="15">
        <f t="shared" si="11"/>
        <v>2564243</v>
      </c>
      <c r="G238" s="15">
        <f t="shared" si="11"/>
        <v>2618944</v>
      </c>
      <c r="H238" s="15">
        <f t="shared" si="11"/>
        <v>2499133</v>
      </c>
      <c r="I238" s="15">
        <f t="shared" si="11"/>
        <v>2636588</v>
      </c>
      <c r="J238" s="15">
        <f t="shared" si="11"/>
        <v>2564251</v>
      </c>
      <c r="K238" s="15">
        <f t="shared" si="11"/>
        <v>2915392</v>
      </c>
      <c r="L238" s="15">
        <f>SUM(L172:L237)</f>
        <v>3031274</v>
      </c>
      <c r="M238" s="15">
        <f>SUM(M172:M237)</f>
        <v>2673812</v>
      </c>
      <c r="N238" s="15">
        <f>SUM(N172:N237)</f>
        <v>3276692</v>
      </c>
      <c r="O238" s="15">
        <f>SUM(O172:O237)</f>
        <v>5003704</v>
      </c>
      <c r="P238" s="15">
        <f>SUM(P172:P237)</f>
        <v>4634221</v>
      </c>
      <c r="Q238" s="126">
        <f t="shared" si="10"/>
        <v>92.61581020779806</v>
      </c>
      <c r="R238" s="15">
        <f>SUM(R172:R237)</f>
        <v>4672054</v>
      </c>
      <c r="S238" s="130"/>
    </row>
    <row r="239" spans="1:18" ht="12.75">
      <c r="A239" s="35"/>
      <c r="B239" s="38" t="s">
        <v>15</v>
      </c>
      <c r="C239" s="64"/>
      <c r="D239" s="63"/>
      <c r="E239" s="63"/>
      <c r="F239" s="17"/>
      <c r="G239" s="21"/>
      <c r="H239" s="17"/>
      <c r="I239" s="17"/>
      <c r="J239" s="17"/>
      <c r="K239" s="17"/>
      <c r="L239" s="17"/>
      <c r="M239" s="17"/>
      <c r="N239" s="17"/>
      <c r="O239" s="17"/>
      <c r="P239" s="17"/>
      <c r="Q239" s="125"/>
      <c r="R239" s="129"/>
    </row>
    <row r="240" spans="1:18" ht="12.75">
      <c r="A240" s="39"/>
      <c r="B240" s="53" t="s">
        <v>154</v>
      </c>
      <c r="C240" s="65"/>
      <c r="D240" s="66"/>
      <c r="E240" s="66"/>
      <c r="F240" s="17"/>
      <c r="G240" s="21"/>
      <c r="H240" s="17"/>
      <c r="I240" s="17"/>
      <c r="J240" s="17"/>
      <c r="K240" s="17"/>
      <c r="L240" s="17"/>
      <c r="M240" s="17"/>
      <c r="N240" s="17"/>
      <c r="O240" s="17"/>
      <c r="P240" s="17"/>
      <c r="Q240" s="125"/>
      <c r="R240" s="129"/>
    </row>
    <row r="241" spans="1:18" ht="12.75">
      <c r="A241" s="54"/>
      <c r="B241" s="34" t="s">
        <v>23</v>
      </c>
      <c r="C241" s="32">
        <v>403658</v>
      </c>
      <c r="D241" s="32">
        <v>400000</v>
      </c>
      <c r="E241" s="32">
        <v>380000</v>
      </c>
      <c r="F241" s="17">
        <v>360000</v>
      </c>
      <c r="G241" s="17">
        <v>372495</v>
      </c>
      <c r="H241" s="17">
        <v>369000</v>
      </c>
      <c r="I241" s="17">
        <v>440984</v>
      </c>
      <c r="J241" s="17">
        <v>440984</v>
      </c>
      <c r="K241" s="17">
        <v>441000</v>
      </c>
      <c r="L241" s="17">
        <v>441000</v>
      </c>
      <c r="M241" s="17">
        <v>441224</v>
      </c>
      <c r="N241" s="17">
        <v>460000</v>
      </c>
      <c r="O241" s="17">
        <v>455207</v>
      </c>
      <c r="P241" s="17">
        <v>444035</v>
      </c>
      <c r="Q241" s="125">
        <f t="shared" si="10"/>
        <v>97.545731941732</v>
      </c>
      <c r="R241" s="129">
        <v>646553</v>
      </c>
    </row>
    <row r="242" spans="1:18" ht="12.75">
      <c r="A242" s="33" t="s">
        <v>36</v>
      </c>
      <c r="B242" s="34" t="s">
        <v>80</v>
      </c>
      <c r="C242" s="32">
        <v>3950</v>
      </c>
      <c r="D242" s="32">
        <v>6000</v>
      </c>
      <c r="E242" s="32">
        <v>8000</v>
      </c>
      <c r="F242" s="17">
        <v>8000</v>
      </c>
      <c r="G242" s="17">
        <v>9420</v>
      </c>
      <c r="H242" s="17">
        <v>5000</v>
      </c>
      <c r="I242" s="17">
        <v>13000</v>
      </c>
      <c r="J242" s="17">
        <v>11190</v>
      </c>
      <c r="K242" s="17">
        <v>10000</v>
      </c>
      <c r="L242" s="17">
        <v>10000</v>
      </c>
      <c r="M242" s="17">
        <v>7300</v>
      </c>
      <c r="N242" s="17">
        <v>7000</v>
      </c>
      <c r="O242" s="17">
        <v>9000</v>
      </c>
      <c r="P242" s="17">
        <v>8899</v>
      </c>
      <c r="Q242" s="125">
        <f t="shared" si="10"/>
        <v>98.87777777777778</v>
      </c>
      <c r="R242" s="129">
        <v>12000</v>
      </c>
    </row>
    <row r="243" spans="1:18" ht="12.75">
      <c r="A243" s="33" t="s">
        <v>81</v>
      </c>
      <c r="B243" s="34" t="s">
        <v>82</v>
      </c>
      <c r="C243" s="32">
        <v>2546</v>
      </c>
      <c r="D243" s="32">
        <v>1800</v>
      </c>
      <c r="E243" s="32">
        <v>1781</v>
      </c>
      <c r="F243" s="17">
        <v>1800</v>
      </c>
      <c r="G243" s="17">
        <v>2090</v>
      </c>
      <c r="H243" s="17">
        <v>2090</v>
      </c>
      <c r="I243" s="17">
        <v>2206</v>
      </c>
      <c r="J243" s="17">
        <v>2206</v>
      </c>
      <c r="K243" s="17">
        <v>2200</v>
      </c>
      <c r="L243" s="17">
        <v>2200</v>
      </c>
      <c r="M243" s="17">
        <v>2139</v>
      </c>
      <c r="N243" s="17">
        <v>2200</v>
      </c>
      <c r="O243" s="17">
        <v>2200</v>
      </c>
      <c r="P243" s="17">
        <v>2159</v>
      </c>
      <c r="Q243" s="125">
        <f>SUM(P243/O243*100)</f>
        <v>98.13636363636363</v>
      </c>
      <c r="R243" s="129">
        <v>4600</v>
      </c>
    </row>
    <row r="244" spans="1:18" ht="12.75">
      <c r="A244" s="33" t="s">
        <v>27</v>
      </c>
      <c r="B244" s="34" t="s">
        <v>43</v>
      </c>
      <c r="C244" s="32">
        <v>56519</v>
      </c>
      <c r="D244" s="32"/>
      <c r="E244" s="32">
        <v>0</v>
      </c>
      <c r="F244" s="21">
        <v>72900</v>
      </c>
      <c r="G244" s="17">
        <v>62141</v>
      </c>
      <c r="H244" s="17">
        <v>9350</v>
      </c>
      <c r="I244" s="17">
        <v>19620</v>
      </c>
      <c r="J244" s="17">
        <v>19620</v>
      </c>
      <c r="K244" s="17">
        <v>43000</v>
      </c>
      <c r="L244" s="17">
        <v>57622</v>
      </c>
      <c r="M244" s="17">
        <v>32152</v>
      </c>
      <c r="N244" s="17">
        <v>29000</v>
      </c>
      <c r="O244" s="17">
        <v>74115</v>
      </c>
      <c r="P244" s="17">
        <v>39253</v>
      </c>
      <c r="Q244" s="125">
        <f>SUM(P244/O244*100)</f>
        <v>52.96228833569453</v>
      </c>
      <c r="R244" s="129">
        <v>72000</v>
      </c>
    </row>
    <row r="245" spans="1:18" ht="12.75">
      <c r="A245" s="33"/>
      <c r="B245" s="48" t="s">
        <v>83</v>
      </c>
      <c r="C245" s="32">
        <v>466673</v>
      </c>
      <c r="D245" s="48">
        <f aca="true" t="shared" si="12" ref="D245:K245">SUM(D241:D244)</f>
        <v>407800</v>
      </c>
      <c r="E245" s="48">
        <f t="shared" si="12"/>
        <v>389781</v>
      </c>
      <c r="F245" s="15">
        <f>SUM(F241:F244)</f>
        <v>442700</v>
      </c>
      <c r="G245" s="15">
        <f t="shared" si="12"/>
        <v>446146</v>
      </c>
      <c r="H245" s="15">
        <f t="shared" si="12"/>
        <v>385440</v>
      </c>
      <c r="I245" s="15">
        <f t="shared" si="12"/>
        <v>475810</v>
      </c>
      <c r="J245" s="15">
        <f t="shared" si="12"/>
        <v>474000</v>
      </c>
      <c r="K245" s="15">
        <f t="shared" si="12"/>
        <v>496200</v>
      </c>
      <c r="L245" s="15">
        <f>SUM(L241:L244)</f>
        <v>510822</v>
      </c>
      <c r="M245" s="15">
        <f>SUM(M241:M244)</f>
        <v>482815</v>
      </c>
      <c r="N245" s="15">
        <f>SUM(N241:N244)</f>
        <v>498200</v>
      </c>
      <c r="O245" s="15">
        <f>SUM(O241:O244)</f>
        <v>540522</v>
      </c>
      <c r="P245" s="15">
        <f>SUM(P241:P244)</f>
        <v>494346</v>
      </c>
      <c r="Q245" s="126">
        <f>SUM(P245/O245*100)</f>
        <v>91.45714698014143</v>
      </c>
      <c r="R245" s="15">
        <f>SUM(R241:R244)</f>
        <v>735153</v>
      </c>
    </row>
    <row r="246" spans="1:18" ht="12.75">
      <c r="A246" s="33"/>
      <c r="B246" s="48"/>
      <c r="C246" s="66"/>
      <c r="D246" s="61"/>
      <c r="E246" s="61"/>
      <c r="F246" s="15"/>
      <c r="G246" s="16"/>
      <c r="H246" s="15"/>
      <c r="I246" s="15"/>
      <c r="J246" s="15"/>
      <c r="K246" s="15"/>
      <c r="L246" s="15"/>
      <c r="M246" s="15"/>
      <c r="N246" s="15"/>
      <c r="O246" s="15"/>
      <c r="P246" s="15"/>
      <c r="Q246" s="125"/>
      <c r="R246" s="129"/>
    </row>
    <row r="247" spans="1:18" ht="24">
      <c r="A247" s="33"/>
      <c r="B247" s="94" t="s">
        <v>197</v>
      </c>
      <c r="C247" s="66"/>
      <c r="D247" s="61"/>
      <c r="E247" s="61"/>
      <c r="F247" s="15"/>
      <c r="G247" s="16"/>
      <c r="H247" s="15"/>
      <c r="I247" s="15"/>
      <c r="J247" s="15"/>
      <c r="K247" s="15"/>
      <c r="L247" s="15"/>
      <c r="M247" s="15"/>
      <c r="N247" s="15"/>
      <c r="O247" s="15"/>
      <c r="P247" s="15"/>
      <c r="Q247" s="125"/>
      <c r="R247" s="129"/>
    </row>
    <row r="248" spans="1:18" ht="12.75">
      <c r="A248" s="33"/>
      <c r="B248" s="32" t="s">
        <v>25</v>
      </c>
      <c r="C248" s="66"/>
      <c r="D248" s="61"/>
      <c r="E248" s="61"/>
      <c r="F248" s="15"/>
      <c r="G248" s="16"/>
      <c r="H248" s="15"/>
      <c r="I248" s="15"/>
      <c r="J248" s="15"/>
      <c r="K248" s="15"/>
      <c r="L248" s="15"/>
      <c r="M248" s="15"/>
      <c r="N248" s="15"/>
      <c r="O248" s="17">
        <v>365</v>
      </c>
      <c r="P248" s="17">
        <v>363</v>
      </c>
      <c r="Q248" s="125"/>
      <c r="R248" s="129">
        <v>10000</v>
      </c>
    </row>
    <row r="249" spans="1:18" ht="12.75">
      <c r="A249" s="33" t="s">
        <v>27</v>
      </c>
      <c r="B249" s="32" t="s">
        <v>43</v>
      </c>
      <c r="C249" s="66"/>
      <c r="D249" s="61"/>
      <c r="E249" s="61"/>
      <c r="F249" s="15"/>
      <c r="G249" s="16"/>
      <c r="H249" s="17">
        <v>0</v>
      </c>
      <c r="I249" s="17">
        <v>8000</v>
      </c>
      <c r="J249" s="17">
        <v>6336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25" t="e">
        <f>SUM(P249/O249*100)</f>
        <v>#DIV/0!</v>
      </c>
      <c r="R249" s="129"/>
    </row>
    <row r="250" spans="1:18" ht="12.75">
      <c r="A250" s="33"/>
      <c r="B250" s="48" t="s">
        <v>171</v>
      </c>
      <c r="C250" s="66"/>
      <c r="D250" s="61"/>
      <c r="E250" s="61"/>
      <c r="F250" s="15"/>
      <c r="G250" s="16"/>
      <c r="H250" s="15">
        <v>0</v>
      </c>
      <c r="I250" s="15">
        <v>8000</v>
      </c>
      <c r="J250" s="15">
        <v>6336</v>
      </c>
      <c r="K250" s="15">
        <v>0</v>
      </c>
      <c r="L250" s="15">
        <v>0</v>
      </c>
      <c r="M250" s="15">
        <v>0</v>
      </c>
      <c r="N250" s="15">
        <v>0</v>
      </c>
      <c r="O250" s="15">
        <f>SUM(O248:O249)</f>
        <v>365</v>
      </c>
      <c r="P250" s="15">
        <f>SUM(P248:P249)</f>
        <v>363</v>
      </c>
      <c r="Q250" s="126">
        <f>SUM(P250/O250*100)</f>
        <v>99.45205479452055</v>
      </c>
      <c r="R250" s="15">
        <f>SUM(R248:R249)</f>
        <v>10000</v>
      </c>
    </row>
    <row r="251" spans="1:18" ht="12.75">
      <c r="A251" s="33"/>
      <c r="B251" s="48"/>
      <c r="C251" s="66"/>
      <c r="D251" s="61"/>
      <c r="E251" s="61"/>
      <c r="F251" s="15"/>
      <c r="G251" s="16"/>
      <c r="H251" s="15"/>
      <c r="I251" s="15"/>
      <c r="J251" s="15"/>
      <c r="K251" s="15"/>
      <c r="L251" s="15"/>
      <c r="M251" s="15"/>
      <c r="N251" s="15"/>
      <c r="O251" s="15"/>
      <c r="P251" s="15"/>
      <c r="Q251" s="125"/>
      <c r="R251" s="129"/>
    </row>
    <row r="252" spans="1:18" ht="12.75">
      <c r="A252" s="39"/>
      <c r="B252" s="53" t="s">
        <v>84</v>
      </c>
      <c r="C252" s="65"/>
      <c r="D252" s="66"/>
      <c r="E252" s="66"/>
      <c r="F252" s="17"/>
      <c r="G252" s="21"/>
      <c r="H252" s="17"/>
      <c r="I252" s="17"/>
      <c r="J252" s="17"/>
      <c r="K252" s="17"/>
      <c r="L252" s="17"/>
      <c r="M252" s="17"/>
      <c r="N252" s="17"/>
      <c r="O252" s="17"/>
      <c r="P252" s="17"/>
      <c r="Q252" s="125"/>
      <c r="R252" s="129"/>
    </row>
    <row r="253" spans="1:18" ht="24">
      <c r="A253" s="43" t="s">
        <v>144</v>
      </c>
      <c r="B253" s="34" t="s">
        <v>20</v>
      </c>
      <c r="C253" s="32">
        <v>61009</v>
      </c>
      <c r="D253" s="32">
        <v>110000</v>
      </c>
      <c r="E253" s="32">
        <v>107317</v>
      </c>
      <c r="F253" s="17">
        <v>109024</v>
      </c>
      <c r="G253" s="17">
        <v>109493</v>
      </c>
      <c r="H253" s="17">
        <v>106885</v>
      </c>
      <c r="I253" s="17">
        <v>101321</v>
      </c>
      <c r="J253" s="17">
        <v>87765</v>
      </c>
      <c r="K253" s="17">
        <v>99501</v>
      </c>
      <c r="L253" s="17">
        <v>69781</v>
      </c>
      <c r="M253" s="17">
        <v>69749</v>
      </c>
      <c r="N253" s="17">
        <v>113749</v>
      </c>
      <c r="O253" s="17">
        <v>121702</v>
      </c>
      <c r="P253" s="17">
        <v>121702</v>
      </c>
      <c r="Q253" s="125">
        <f>SUM(P253/O253*100)</f>
        <v>100</v>
      </c>
      <c r="R253" s="129">
        <v>110000</v>
      </c>
    </row>
    <row r="254" spans="1:18" ht="12.75">
      <c r="A254" s="54"/>
      <c r="B254" s="34" t="s">
        <v>25</v>
      </c>
      <c r="C254" s="32">
        <v>12083</v>
      </c>
      <c r="D254" s="32">
        <v>12000</v>
      </c>
      <c r="E254" s="32">
        <v>6683</v>
      </c>
      <c r="F254" s="17">
        <v>7000</v>
      </c>
      <c r="G254" s="17">
        <v>11905</v>
      </c>
      <c r="H254" s="17">
        <v>12000</v>
      </c>
      <c r="I254" s="17">
        <v>17224</v>
      </c>
      <c r="J254" s="17">
        <v>26970</v>
      </c>
      <c r="K254" s="17">
        <v>20000</v>
      </c>
      <c r="L254" s="17">
        <v>52575</v>
      </c>
      <c r="M254" s="17">
        <v>52451</v>
      </c>
      <c r="N254" s="17">
        <v>11000</v>
      </c>
      <c r="O254" s="17">
        <v>18039</v>
      </c>
      <c r="P254" s="17">
        <v>18003</v>
      </c>
      <c r="Q254" s="125">
        <f>SUM(P254/O254*100)</f>
        <v>99.8004323964743</v>
      </c>
      <c r="R254" s="129">
        <v>14000</v>
      </c>
    </row>
    <row r="255" spans="1:18" ht="12.75">
      <c r="A255" s="54" t="s">
        <v>81</v>
      </c>
      <c r="B255" s="34" t="s">
        <v>192</v>
      </c>
      <c r="C255" s="32"/>
      <c r="D255" s="32"/>
      <c r="E255" s="32">
        <v>12900</v>
      </c>
      <c r="F255" s="21">
        <v>10000</v>
      </c>
      <c r="G255" s="17">
        <v>11000</v>
      </c>
      <c r="H255" s="17">
        <v>0</v>
      </c>
      <c r="I255" s="17">
        <v>340</v>
      </c>
      <c r="J255" s="17">
        <v>340</v>
      </c>
      <c r="K255" s="17">
        <v>340</v>
      </c>
      <c r="L255" s="17">
        <v>340</v>
      </c>
      <c r="M255" s="17">
        <v>340</v>
      </c>
      <c r="N255" s="17">
        <v>340</v>
      </c>
      <c r="O255" s="17">
        <v>340</v>
      </c>
      <c r="P255" s="17">
        <v>340</v>
      </c>
      <c r="Q255" s="125">
        <f>SUM(P255/O255*100)</f>
        <v>100</v>
      </c>
      <c r="R255" s="129">
        <v>510</v>
      </c>
    </row>
    <row r="256" spans="1:18" ht="12.75">
      <c r="A256" s="54" t="s">
        <v>27</v>
      </c>
      <c r="B256" s="34" t="s">
        <v>28</v>
      </c>
      <c r="C256" s="32"/>
      <c r="D256" s="32"/>
      <c r="E256" s="32"/>
      <c r="F256" s="21"/>
      <c r="G256" s="17"/>
      <c r="H256" s="17"/>
      <c r="I256" s="17"/>
      <c r="J256" s="17"/>
      <c r="K256" s="17"/>
      <c r="L256" s="17">
        <v>3146</v>
      </c>
      <c r="M256" s="17">
        <v>3146</v>
      </c>
      <c r="N256" s="17"/>
      <c r="O256" s="17"/>
      <c r="P256" s="17"/>
      <c r="Q256" s="125"/>
      <c r="R256" s="129"/>
    </row>
    <row r="257" spans="1:18" ht="12.75">
      <c r="A257" s="33"/>
      <c r="B257" s="48" t="s">
        <v>14</v>
      </c>
      <c r="C257" s="32">
        <v>73092</v>
      </c>
      <c r="D257" s="48">
        <f>SUM(D253:D254)</f>
        <v>122000</v>
      </c>
      <c r="E257" s="48">
        <f aca="true" t="shared" si="13" ref="E257:K257">SUM(E253:E255)</f>
        <v>126900</v>
      </c>
      <c r="F257" s="15">
        <f t="shared" si="13"/>
        <v>126024</v>
      </c>
      <c r="G257" s="15">
        <f t="shared" si="13"/>
        <v>132398</v>
      </c>
      <c r="H257" s="15">
        <f t="shared" si="13"/>
        <v>118885</v>
      </c>
      <c r="I257" s="15">
        <f t="shared" si="13"/>
        <v>118885</v>
      </c>
      <c r="J257" s="15">
        <f t="shared" si="13"/>
        <v>115075</v>
      </c>
      <c r="K257" s="15">
        <f t="shared" si="13"/>
        <v>119841</v>
      </c>
      <c r="L257" s="15">
        <f>SUM(L253:L256)</f>
        <v>125842</v>
      </c>
      <c r="M257" s="15">
        <f>SUM(M253:M256)</f>
        <v>125686</v>
      </c>
      <c r="N257" s="15">
        <f>SUM(N253:N255)</f>
        <v>125089</v>
      </c>
      <c r="O257" s="15">
        <f>SUM(O253:O255)</f>
        <v>140081</v>
      </c>
      <c r="P257" s="15">
        <f>SUM(P253:P255)</f>
        <v>140045</v>
      </c>
      <c r="Q257" s="126">
        <f>SUM(P257/O257*100)</f>
        <v>99.97430058323398</v>
      </c>
      <c r="R257" s="15">
        <f>SUM(R253:R256)</f>
        <v>124510</v>
      </c>
    </row>
    <row r="258" spans="1:18" ht="24" customHeight="1" hidden="1">
      <c r="A258" s="39"/>
      <c r="B258" s="53" t="s">
        <v>85</v>
      </c>
      <c r="C258" s="65"/>
      <c r="D258" s="66"/>
      <c r="E258" s="66"/>
      <c r="F258" s="17">
        <v>0</v>
      </c>
      <c r="G258" s="21"/>
      <c r="H258" s="17"/>
      <c r="I258" s="17"/>
      <c r="J258" s="17"/>
      <c r="K258" s="17"/>
      <c r="L258" s="17"/>
      <c r="M258" s="17"/>
      <c r="N258" s="17"/>
      <c r="O258" s="17"/>
      <c r="P258" s="17"/>
      <c r="Q258" s="125" t="e">
        <f>SUM(P258/O258*100)</f>
        <v>#DIV/0!</v>
      </c>
      <c r="R258" s="129"/>
    </row>
    <row r="259" spans="1:18" ht="12.75" customHeight="1" hidden="1">
      <c r="A259" s="54"/>
      <c r="B259" s="34" t="s">
        <v>25</v>
      </c>
      <c r="C259" s="32">
        <v>9517</v>
      </c>
      <c r="D259" s="32">
        <v>10000</v>
      </c>
      <c r="E259" s="32">
        <v>0</v>
      </c>
      <c r="F259" s="15">
        <f>SUM(F257:F258)</f>
        <v>126024</v>
      </c>
      <c r="G259" s="17">
        <v>0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25" t="e">
        <f>SUM(P259/O259*100)</f>
        <v>#DIV/0!</v>
      </c>
      <c r="R259" s="129"/>
    </row>
    <row r="260" spans="1:18" ht="12.75" customHeight="1" hidden="1">
      <c r="A260" s="33" t="s">
        <v>27</v>
      </c>
      <c r="B260" s="34" t="s">
        <v>28</v>
      </c>
      <c r="C260" s="32">
        <v>40409</v>
      </c>
      <c r="D260" s="32">
        <v>57000</v>
      </c>
      <c r="E260" s="32">
        <v>55799</v>
      </c>
      <c r="F260" s="21"/>
      <c r="G260" s="17">
        <v>0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25" t="e">
        <f>SUM(P260/O260*100)</f>
        <v>#DIV/0!</v>
      </c>
      <c r="R260" s="129"/>
    </row>
    <row r="261" spans="1:18" ht="12.75" customHeight="1" hidden="1">
      <c r="A261" s="33"/>
      <c r="B261" s="48" t="s">
        <v>14</v>
      </c>
      <c r="C261" s="32">
        <v>49926</v>
      </c>
      <c r="D261" s="48">
        <f>SUM(D259:D260)</f>
        <v>67000</v>
      </c>
      <c r="E261" s="48">
        <v>55799</v>
      </c>
      <c r="F261" s="17">
        <v>330000</v>
      </c>
      <c r="G261" s="15">
        <f>SUM(G259:G260)</f>
        <v>0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25" t="e">
        <f>SUM(P261/O261*100)</f>
        <v>#DIV/0!</v>
      </c>
      <c r="R261" s="129"/>
    </row>
    <row r="262" spans="1:18" ht="12.75">
      <c r="A262" s="39"/>
      <c r="B262" s="53" t="s">
        <v>241</v>
      </c>
      <c r="C262" s="65"/>
      <c r="D262" s="66"/>
      <c r="E262" s="66"/>
      <c r="F262" s="17"/>
      <c r="G262" s="21"/>
      <c r="H262" s="17"/>
      <c r="I262" s="17"/>
      <c r="J262" s="17"/>
      <c r="K262" s="17"/>
      <c r="L262" s="17"/>
      <c r="M262" s="17"/>
      <c r="N262" s="17"/>
      <c r="O262" s="17"/>
      <c r="P262" s="17"/>
      <c r="Q262" s="125"/>
      <c r="R262" s="129"/>
    </row>
    <row r="263" spans="1:18" ht="24">
      <c r="A263" s="123" t="s">
        <v>224</v>
      </c>
      <c r="B263" s="42" t="s">
        <v>20</v>
      </c>
      <c r="C263" s="66"/>
      <c r="D263" s="66"/>
      <c r="E263" s="66"/>
      <c r="F263" s="17"/>
      <c r="G263" s="21"/>
      <c r="H263" s="17"/>
      <c r="I263" s="17"/>
      <c r="J263" s="17"/>
      <c r="K263" s="17"/>
      <c r="L263" s="17">
        <v>90</v>
      </c>
      <c r="M263" s="17">
        <v>85</v>
      </c>
      <c r="N263" s="17"/>
      <c r="O263" s="17">
        <v>642</v>
      </c>
      <c r="P263" s="17">
        <v>642</v>
      </c>
      <c r="Q263" s="125"/>
      <c r="R263" s="129">
        <v>130000</v>
      </c>
    </row>
    <row r="264" spans="1:18" ht="12.75">
      <c r="A264" s="54"/>
      <c r="B264" s="34" t="s">
        <v>25</v>
      </c>
      <c r="C264" s="32">
        <v>174807</v>
      </c>
      <c r="D264" s="32">
        <v>285000</v>
      </c>
      <c r="E264" s="32">
        <v>333690</v>
      </c>
      <c r="F264" s="17">
        <v>330000</v>
      </c>
      <c r="G264" s="17">
        <v>334529</v>
      </c>
      <c r="H264" s="17">
        <v>335000</v>
      </c>
      <c r="I264" s="17">
        <v>322654</v>
      </c>
      <c r="J264" s="17">
        <v>289737</v>
      </c>
      <c r="K264" s="17">
        <v>330000</v>
      </c>
      <c r="L264" s="17">
        <v>346541</v>
      </c>
      <c r="M264" s="17">
        <v>341146</v>
      </c>
      <c r="N264" s="17">
        <v>350000</v>
      </c>
      <c r="O264" s="17">
        <v>363358</v>
      </c>
      <c r="P264" s="17">
        <v>363348</v>
      </c>
      <c r="Q264" s="125">
        <f aca="true" t="shared" si="14" ref="Q264:Q272">SUM(P264/O264*100)</f>
        <v>99.9972478932623</v>
      </c>
      <c r="R264" s="129">
        <v>350000</v>
      </c>
    </row>
    <row r="265" spans="1:18" ht="12.75">
      <c r="A265" s="33" t="s">
        <v>27</v>
      </c>
      <c r="B265" s="34" t="s">
        <v>28</v>
      </c>
      <c r="C265" s="32">
        <v>46750</v>
      </c>
      <c r="D265" s="32">
        <v>2000</v>
      </c>
      <c r="E265" s="32">
        <v>3100</v>
      </c>
      <c r="F265" s="21">
        <v>4000</v>
      </c>
      <c r="G265" s="17">
        <v>11000</v>
      </c>
      <c r="H265" s="17">
        <v>4000</v>
      </c>
      <c r="I265" s="17">
        <v>54935</v>
      </c>
      <c r="J265" s="17">
        <v>252616</v>
      </c>
      <c r="K265" s="17">
        <v>93000</v>
      </c>
      <c r="L265" s="17">
        <v>93000</v>
      </c>
      <c r="M265" s="17">
        <v>11832</v>
      </c>
      <c r="N265" s="17">
        <v>99820</v>
      </c>
      <c r="O265" s="17">
        <v>25820</v>
      </c>
      <c r="P265" s="17">
        <v>24320</v>
      </c>
      <c r="Q265" s="125">
        <f t="shared" si="14"/>
        <v>94.19054996127034</v>
      </c>
      <c r="R265" s="129">
        <v>0</v>
      </c>
    </row>
    <row r="266" spans="1:18" ht="12.75">
      <c r="A266" s="33"/>
      <c r="B266" s="48" t="s">
        <v>14</v>
      </c>
      <c r="C266" s="32">
        <v>221557</v>
      </c>
      <c r="D266" s="48">
        <f aca="true" t="shared" si="15" ref="D266:K266">SUM(D264:D265)</f>
        <v>287000</v>
      </c>
      <c r="E266" s="48">
        <f t="shared" si="15"/>
        <v>336790</v>
      </c>
      <c r="F266" s="15">
        <f>SUM(F264:F265)</f>
        <v>334000</v>
      </c>
      <c r="G266" s="15">
        <f t="shared" si="15"/>
        <v>345529</v>
      </c>
      <c r="H266" s="15">
        <f t="shared" si="15"/>
        <v>339000</v>
      </c>
      <c r="I266" s="15">
        <f t="shared" si="15"/>
        <v>377589</v>
      </c>
      <c r="J266" s="15">
        <f t="shared" si="15"/>
        <v>542353</v>
      </c>
      <c r="K266" s="15">
        <f t="shared" si="15"/>
        <v>423000</v>
      </c>
      <c r="L266" s="15">
        <f>SUM(L263:L265)</f>
        <v>439631</v>
      </c>
      <c r="M266" s="15">
        <f>SUM(M263:M265)</f>
        <v>353063</v>
      </c>
      <c r="N266" s="15">
        <f>SUM(N264:N265)</f>
        <v>449820</v>
      </c>
      <c r="O266" s="15">
        <f>SUM(O263:O265)</f>
        <v>389820</v>
      </c>
      <c r="P266" s="15">
        <f>SUM(P263:P265)</f>
        <v>388310</v>
      </c>
      <c r="Q266" s="126">
        <f t="shared" si="14"/>
        <v>99.61264173208147</v>
      </c>
      <c r="R266" s="15">
        <f>SUM(R263:R265)</f>
        <v>480000</v>
      </c>
    </row>
    <row r="267" spans="1:18" ht="12.75" customHeight="1" hidden="1">
      <c r="A267" s="39"/>
      <c r="B267" s="53"/>
      <c r="C267" s="65"/>
      <c r="D267" s="66"/>
      <c r="E267" s="66"/>
      <c r="F267" s="15"/>
      <c r="G267" s="21"/>
      <c r="H267" s="17"/>
      <c r="I267" s="17"/>
      <c r="J267" s="17"/>
      <c r="K267" s="17"/>
      <c r="L267" s="17"/>
      <c r="M267" s="17"/>
      <c r="N267" s="17"/>
      <c r="O267" s="17"/>
      <c r="P267" s="17"/>
      <c r="Q267" s="125" t="e">
        <f t="shared" si="14"/>
        <v>#DIV/0!</v>
      </c>
      <c r="R267" s="129"/>
    </row>
    <row r="268" spans="1:18" ht="12.75" customHeight="1" hidden="1">
      <c r="A268" s="54"/>
      <c r="B268" s="34"/>
      <c r="C268" s="32"/>
      <c r="D268" s="32"/>
      <c r="E268" s="32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25" t="e">
        <f t="shared" si="14"/>
        <v>#DIV/0!</v>
      </c>
      <c r="R268" s="129"/>
    </row>
    <row r="269" spans="1:18" ht="12.75" customHeight="1" hidden="1">
      <c r="A269" s="33"/>
      <c r="B269" s="48"/>
      <c r="C269" s="32"/>
      <c r="D269" s="48"/>
      <c r="E269" s="48"/>
      <c r="F269" s="17"/>
      <c r="G269" s="15"/>
      <c r="H269" s="17"/>
      <c r="I269" s="17"/>
      <c r="J269" s="17"/>
      <c r="K269" s="17"/>
      <c r="L269" s="17"/>
      <c r="M269" s="17"/>
      <c r="N269" s="17"/>
      <c r="O269" s="17"/>
      <c r="P269" s="17"/>
      <c r="Q269" s="125" t="e">
        <f t="shared" si="14"/>
        <v>#DIV/0!</v>
      </c>
      <c r="R269" s="129"/>
    </row>
    <row r="270" spans="1:18" ht="12.75" customHeight="1" hidden="1">
      <c r="A270" s="39"/>
      <c r="B270" s="83" t="s">
        <v>175</v>
      </c>
      <c r="C270" s="65"/>
      <c r="D270" s="66"/>
      <c r="E270" s="61"/>
      <c r="F270" s="15"/>
      <c r="G270" s="16"/>
      <c r="H270" s="17"/>
      <c r="I270" s="17"/>
      <c r="J270" s="17"/>
      <c r="K270" s="17"/>
      <c r="L270" s="17"/>
      <c r="M270" s="17"/>
      <c r="N270" s="17"/>
      <c r="O270" s="17"/>
      <c r="P270" s="17"/>
      <c r="Q270" s="125" t="e">
        <f t="shared" si="14"/>
        <v>#DIV/0!</v>
      </c>
      <c r="R270" s="129"/>
    </row>
    <row r="271" spans="1:18" ht="12.75" customHeight="1" hidden="1">
      <c r="A271" s="33" t="s">
        <v>176</v>
      </c>
      <c r="B271" s="32" t="s">
        <v>43</v>
      </c>
      <c r="C271" s="32"/>
      <c r="D271" s="32"/>
      <c r="E271" s="32"/>
      <c r="F271" s="17">
        <v>10000</v>
      </c>
      <c r="G271" s="17">
        <v>10000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25" t="e">
        <f t="shared" si="14"/>
        <v>#DIV/0!</v>
      </c>
      <c r="R271" s="129"/>
    </row>
    <row r="272" spans="1:18" ht="12.75" customHeight="1" hidden="1">
      <c r="A272" s="33"/>
      <c r="B272" s="48" t="s">
        <v>171</v>
      </c>
      <c r="C272" s="32"/>
      <c r="D272" s="32"/>
      <c r="E272" s="48"/>
      <c r="F272" s="15">
        <v>10000</v>
      </c>
      <c r="G272" s="15">
        <v>10000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25" t="e">
        <f t="shared" si="14"/>
        <v>#DIV/0!</v>
      </c>
      <c r="R272" s="129"/>
    </row>
    <row r="273" spans="1:18" ht="12.75">
      <c r="A273" s="33"/>
      <c r="B273" s="48"/>
      <c r="C273" s="66"/>
      <c r="D273" s="66"/>
      <c r="E273" s="61"/>
      <c r="F273" s="15"/>
      <c r="G273" s="16"/>
      <c r="H273" s="15"/>
      <c r="I273" s="15"/>
      <c r="J273" s="15"/>
      <c r="K273" s="15"/>
      <c r="L273" s="15"/>
      <c r="M273" s="15"/>
      <c r="N273" s="15"/>
      <c r="O273" s="15"/>
      <c r="P273" s="15"/>
      <c r="Q273" s="125"/>
      <c r="R273" s="129"/>
    </row>
    <row r="274" spans="1:18" ht="12.75" hidden="1">
      <c r="A274" s="33"/>
      <c r="B274" s="48" t="s">
        <v>175</v>
      </c>
      <c r="C274" s="66"/>
      <c r="D274" s="66"/>
      <c r="E274" s="61"/>
      <c r="F274" s="15"/>
      <c r="G274" s="16"/>
      <c r="H274" s="15"/>
      <c r="I274" s="15"/>
      <c r="J274" s="15"/>
      <c r="K274" s="15"/>
      <c r="L274" s="15"/>
      <c r="M274" s="15"/>
      <c r="N274" s="15"/>
      <c r="O274" s="15"/>
      <c r="P274" s="15"/>
      <c r="Q274" s="125"/>
      <c r="R274" s="129"/>
    </row>
    <row r="275" spans="1:18" ht="24" hidden="1">
      <c r="A275" s="123" t="s">
        <v>224</v>
      </c>
      <c r="B275" s="42" t="s">
        <v>20</v>
      </c>
      <c r="C275" s="66"/>
      <c r="D275" s="66"/>
      <c r="E275" s="61"/>
      <c r="F275" s="15"/>
      <c r="G275" s="16"/>
      <c r="H275" s="15"/>
      <c r="I275" s="15"/>
      <c r="J275" s="15"/>
      <c r="K275" s="15"/>
      <c r="L275" s="15"/>
      <c r="M275" s="15"/>
      <c r="N275" s="17"/>
      <c r="O275" s="17">
        <v>191</v>
      </c>
      <c r="P275" s="17">
        <v>191</v>
      </c>
      <c r="Q275" s="125"/>
      <c r="R275" s="129"/>
    </row>
    <row r="276" spans="1:18" ht="12.75" hidden="1">
      <c r="A276" s="43"/>
      <c r="B276" s="34" t="s">
        <v>25</v>
      </c>
      <c r="C276" s="66"/>
      <c r="D276" s="66"/>
      <c r="E276" s="61"/>
      <c r="F276" s="15"/>
      <c r="G276" s="16"/>
      <c r="H276" s="15"/>
      <c r="I276" s="15"/>
      <c r="J276" s="15"/>
      <c r="K276" s="15"/>
      <c r="L276" s="15"/>
      <c r="M276" s="15"/>
      <c r="N276" s="17"/>
      <c r="O276" s="17">
        <v>690</v>
      </c>
      <c r="P276" s="17">
        <v>690</v>
      </c>
      <c r="Q276" s="125"/>
      <c r="R276" s="129"/>
    </row>
    <row r="277" spans="1:18" ht="12.75" hidden="1">
      <c r="A277" s="33" t="s">
        <v>176</v>
      </c>
      <c r="B277" s="32" t="s">
        <v>43</v>
      </c>
      <c r="C277" s="66"/>
      <c r="D277" s="66"/>
      <c r="E277" s="61"/>
      <c r="F277" s="15"/>
      <c r="G277" s="16"/>
      <c r="H277" s="15"/>
      <c r="I277" s="15"/>
      <c r="J277" s="15"/>
      <c r="K277" s="15"/>
      <c r="L277" s="15"/>
      <c r="M277" s="15"/>
      <c r="N277" s="17">
        <v>15000</v>
      </c>
      <c r="O277" s="17">
        <v>15000</v>
      </c>
      <c r="P277" s="17">
        <v>14853</v>
      </c>
      <c r="Q277" s="125">
        <f>SUM(P277/O277*100)</f>
        <v>99.02</v>
      </c>
      <c r="R277" s="129"/>
    </row>
    <row r="278" spans="1:18" ht="12.75" hidden="1">
      <c r="A278" s="33"/>
      <c r="B278" s="48" t="s">
        <v>171</v>
      </c>
      <c r="C278" s="66"/>
      <c r="D278" s="66"/>
      <c r="E278" s="61"/>
      <c r="F278" s="15"/>
      <c r="G278" s="16"/>
      <c r="H278" s="15"/>
      <c r="I278" s="15"/>
      <c r="J278" s="15"/>
      <c r="K278" s="15"/>
      <c r="L278" s="15"/>
      <c r="M278" s="15"/>
      <c r="N278" s="15">
        <v>15000</v>
      </c>
      <c r="O278" s="15">
        <f>SUM(O275:O277)</f>
        <v>15881</v>
      </c>
      <c r="P278" s="15">
        <f>SUM(P275:P277)</f>
        <v>15734</v>
      </c>
      <c r="Q278" s="126">
        <f>SUM(P278/O278*100)</f>
        <v>99.07436559410615</v>
      </c>
      <c r="R278" s="129"/>
    </row>
    <row r="279" spans="1:18" ht="12.75" hidden="1">
      <c r="A279" s="33"/>
      <c r="B279" s="48"/>
      <c r="C279" s="66"/>
      <c r="D279" s="66"/>
      <c r="E279" s="61"/>
      <c r="F279" s="15"/>
      <c r="G279" s="16"/>
      <c r="H279" s="15"/>
      <c r="I279" s="15"/>
      <c r="J279" s="15"/>
      <c r="K279" s="15"/>
      <c r="L279" s="15"/>
      <c r="M279" s="15"/>
      <c r="N279" s="15"/>
      <c r="O279" s="15"/>
      <c r="P279" s="15"/>
      <c r="Q279" s="125"/>
      <c r="R279" s="129"/>
    </row>
    <row r="280" spans="1:18" ht="12.75" hidden="1">
      <c r="A280" s="33"/>
      <c r="B280" s="94" t="s">
        <v>223</v>
      </c>
      <c r="C280" s="66"/>
      <c r="D280" s="66"/>
      <c r="E280" s="61"/>
      <c r="F280" s="15"/>
      <c r="G280" s="16"/>
      <c r="H280" s="15"/>
      <c r="I280" s="15"/>
      <c r="J280" s="15"/>
      <c r="K280" s="15"/>
      <c r="L280" s="15"/>
      <c r="M280" s="15"/>
      <c r="N280" s="15"/>
      <c r="O280" s="15"/>
      <c r="P280" s="15"/>
      <c r="Q280" s="125"/>
      <c r="R280" s="129"/>
    </row>
    <row r="281" spans="1:18" ht="24" hidden="1">
      <c r="A281" s="123" t="s">
        <v>224</v>
      </c>
      <c r="B281" s="42" t="s">
        <v>20</v>
      </c>
      <c r="C281" s="66"/>
      <c r="D281" s="66"/>
      <c r="E281" s="61"/>
      <c r="F281" s="15"/>
      <c r="G281" s="16"/>
      <c r="H281" s="15"/>
      <c r="I281" s="15"/>
      <c r="J281" s="15"/>
      <c r="K281" s="15"/>
      <c r="L281" s="15"/>
      <c r="M281" s="15"/>
      <c r="N281" s="17"/>
      <c r="O281" s="17">
        <v>11296</v>
      </c>
      <c r="P281" s="17">
        <v>11296</v>
      </c>
      <c r="Q281" s="125"/>
      <c r="R281" s="129"/>
    </row>
    <row r="282" spans="1:18" ht="12.75" hidden="1">
      <c r="A282" s="54"/>
      <c r="B282" s="34" t="s">
        <v>25</v>
      </c>
      <c r="C282" s="66"/>
      <c r="D282" s="66"/>
      <c r="E282" s="61"/>
      <c r="F282" s="15"/>
      <c r="G282" s="16"/>
      <c r="H282" s="15"/>
      <c r="I282" s="15"/>
      <c r="J282" s="15"/>
      <c r="K282" s="15"/>
      <c r="L282" s="15"/>
      <c r="M282" s="15"/>
      <c r="N282" s="17"/>
      <c r="O282" s="17">
        <v>7198</v>
      </c>
      <c r="P282" s="17">
        <v>7197</v>
      </c>
      <c r="Q282" s="125"/>
      <c r="R282" s="129"/>
    </row>
    <row r="283" spans="1:18" ht="12.75" hidden="1">
      <c r="A283" s="33" t="s">
        <v>27</v>
      </c>
      <c r="B283" s="34" t="s">
        <v>28</v>
      </c>
      <c r="C283" s="66"/>
      <c r="D283" s="66"/>
      <c r="E283" s="61"/>
      <c r="F283" s="15"/>
      <c r="G283" s="16"/>
      <c r="H283" s="15"/>
      <c r="I283" s="15"/>
      <c r="J283" s="15"/>
      <c r="K283" s="15"/>
      <c r="L283" s="15"/>
      <c r="M283" s="15"/>
      <c r="N283" s="17"/>
      <c r="O283" s="17">
        <v>2292</v>
      </c>
      <c r="P283" s="17">
        <v>2292</v>
      </c>
      <c r="Q283" s="125"/>
      <c r="R283" s="129"/>
    </row>
    <row r="284" spans="1:18" ht="12.75" hidden="1">
      <c r="A284" s="33"/>
      <c r="B284" s="48" t="s">
        <v>14</v>
      </c>
      <c r="C284" s="66"/>
      <c r="D284" s="66"/>
      <c r="E284" s="61"/>
      <c r="F284" s="15"/>
      <c r="G284" s="16"/>
      <c r="H284" s="15"/>
      <c r="I284" s="15"/>
      <c r="J284" s="15"/>
      <c r="K284" s="15"/>
      <c r="L284" s="15"/>
      <c r="M284" s="15"/>
      <c r="N284" s="15"/>
      <c r="O284" s="15">
        <f>SUM(O281:O283)</f>
        <v>20786</v>
      </c>
      <c r="P284" s="15">
        <f>SUM(P281:P283)</f>
        <v>20785</v>
      </c>
      <c r="Q284" s="125"/>
      <c r="R284" s="129"/>
    </row>
    <row r="285" spans="1:18" ht="12.75">
      <c r="A285" s="33"/>
      <c r="B285" s="48"/>
      <c r="C285" s="66"/>
      <c r="D285" s="66"/>
      <c r="E285" s="61"/>
      <c r="F285" s="15"/>
      <c r="G285" s="16"/>
      <c r="H285" s="15"/>
      <c r="I285" s="15"/>
      <c r="J285" s="15"/>
      <c r="K285" s="15"/>
      <c r="L285" s="15"/>
      <c r="M285" s="15"/>
      <c r="N285" s="15"/>
      <c r="O285" s="15"/>
      <c r="P285" s="15"/>
      <c r="Q285" s="125"/>
      <c r="R285" s="129"/>
    </row>
    <row r="286" spans="1:18" ht="12.75">
      <c r="A286" s="148"/>
      <c r="B286" s="127" t="s">
        <v>35</v>
      </c>
      <c r="C286" s="149"/>
      <c r="D286" s="85"/>
      <c r="E286" s="138"/>
      <c r="F286" s="17">
        <v>0</v>
      </c>
      <c r="G286" s="21"/>
      <c r="H286" s="17"/>
      <c r="I286" s="17"/>
      <c r="J286" s="17"/>
      <c r="K286" s="17"/>
      <c r="L286" s="17"/>
      <c r="M286" s="17"/>
      <c r="N286" s="17"/>
      <c r="O286" s="17"/>
      <c r="P286" s="17"/>
      <c r="Q286" s="125"/>
      <c r="R286" s="129"/>
    </row>
    <row r="287" spans="1:18" ht="12.75">
      <c r="A287" s="148"/>
      <c r="B287" s="87" t="s">
        <v>86</v>
      </c>
      <c r="C287" s="149"/>
      <c r="D287" s="85"/>
      <c r="E287" s="138"/>
      <c r="G287" s="21"/>
      <c r="H287" s="17"/>
      <c r="I287" s="17"/>
      <c r="J287" s="17"/>
      <c r="K287" s="17"/>
      <c r="L287" s="17"/>
      <c r="M287" s="17"/>
      <c r="N287" s="17"/>
      <c r="O287" s="17"/>
      <c r="P287" s="17"/>
      <c r="Q287" s="125"/>
      <c r="R287" s="129"/>
    </row>
    <row r="288" spans="1:18" ht="24">
      <c r="A288" s="43" t="s">
        <v>144</v>
      </c>
      <c r="B288" s="86" t="s">
        <v>22</v>
      </c>
      <c r="C288" s="32">
        <v>2925</v>
      </c>
      <c r="D288" s="32">
        <v>2000</v>
      </c>
      <c r="E288" s="32">
        <v>2000</v>
      </c>
      <c r="G288" s="17">
        <v>110</v>
      </c>
      <c r="H288" s="17">
        <v>629</v>
      </c>
      <c r="I288" s="17">
        <v>629</v>
      </c>
      <c r="J288" s="17">
        <v>409</v>
      </c>
      <c r="K288" s="17">
        <v>1000</v>
      </c>
      <c r="L288" s="17">
        <v>1176</v>
      </c>
      <c r="M288" s="17">
        <v>268</v>
      </c>
      <c r="N288" s="17">
        <v>0</v>
      </c>
      <c r="O288" s="17">
        <v>9969</v>
      </c>
      <c r="P288" s="17">
        <v>9969</v>
      </c>
      <c r="Q288" s="125"/>
      <c r="R288" s="129">
        <v>3000</v>
      </c>
    </row>
    <row r="289" spans="1:18" ht="12.75">
      <c r="A289" s="54"/>
      <c r="B289" s="34" t="s">
        <v>87</v>
      </c>
      <c r="C289" s="32">
        <v>22800</v>
      </c>
      <c r="D289" s="32">
        <v>10000</v>
      </c>
      <c r="E289" s="32">
        <v>8000</v>
      </c>
      <c r="F289" s="17">
        <v>6000</v>
      </c>
      <c r="G289" s="17">
        <v>5890</v>
      </c>
      <c r="H289" s="17">
        <v>15371</v>
      </c>
      <c r="I289" s="17">
        <v>15371</v>
      </c>
      <c r="J289" s="17">
        <v>15238</v>
      </c>
      <c r="K289" s="17">
        <v>25000</v>
      </c>
      <c r="L289" s="17">
        <v>13144</v>
      </c>
      <c r="M289" s="17">
        <v>6731</v>
      </c>
      <c r="N289" s="17">
        <v>7000</v>
      </c>
      <c r="O289" s="17">
        <v>7838</v>
      </c>
      <c r="P289" s="17">
        <v>7838</v>
      </c>
      <c r="Q289" s="125">
        <f>SUM(P289/O289*100)</f>
        <v>100</v>
      </c>
      <c r="R289" s="129">
        <v>15000</v>
      </c>
    </row>
    <row r="290" spans="1:18" ht="12.75">
      <c r="A290" s="33"/>
      <c r="B290" s="48" t="s">
        <v>14</v>
      </c>
      <c r="C290" s="32">
        <v>25725</v>
      </c>
      <c r="D290" s="48">
        <v>12000</v>
      </c>
      <c r="E290" s="48">
        <v>10000</v>
      </c>
      <c r="F290" s="15">
        <f>SUM(F286:F289)</f>
        <v>6000</v>
      </c>
      <c r="G290" s="15">
        <f aca="true" t="shared" si="16" ref="G290:P290">SUM(G288:G289)</f>
        <v>6000</v>
      </c>
      <c r="H290" s="15">
        <f t="shared" si="16"/>
        <v>16000</v>
      </c>
      <c r="I290" s="15">
        <f t="shared" si="16"/>
        <v>16000</v>
      </c>
      <c r="J290" s="15">
        <f t="shared" si="16"/>
        <v>15647</v>
      </c>
      <c r="K290" s="15">
        <f t="shared" si="16"/>
        <v>26000</v>
      </c>
      <c r="L290" s="15">
        <f t="shared" si="16"/>
        <v>14320</v>
      </c>
      <c r="M290" s="15">
        <f t="shared" si="16"/>
        <v>6999</v>
      </c>
      <c r="N290" s="15">
        <f t="shared" si="16"/>
        <v>7000</v>
      </c>
      <c r="O290" s="15">
        <f t="shared" si="16"/>
        <v>17807</v>
      </c>
      <c r="P290" s="15">
        <f t="shared" si="16"/>
        <v>17807</v>
      </c>
      <c r="Q290" s="126">
        <f>SUM(P290/O290*100)</f>
        <v>100</v>
      </c>
      <c r="R290" s="15">
        <f>SUM(R288:R289)</f>
        <v>18000</v>
      </c>
    </row>
    <row r="291" spans="1:18" ht="36" customHeight="1" hidden="1">
      <c r="A291" s="39"/>
      <c r="B291" s="53" t="s">
        <v>159</v>
      </c>
      <c r="C291" s="65"/>
      <c r="D291" s="66"/>
      <c r="E291" s="66"/>
      <c r="F291" s="15">
        <v>0</v>
      </c>
      <c r="G291" s="21"/>
      <c r="H291" s="17"/>
      <c r="I291" s="17"/>
      <c r="J291" s="17"/>
      <c r="K291" s="17"/>
      <c r="L291" s="17"/>
      <c r="M291" s="17"/>
      <c r="N291" s="17"/>
      <c r="O291" s="17"/>
      <c r="P291" s="17"/>
      <c r="Q291" s="125" t="e">
        <f>SUM(P291/O291*100)</f>
        <v>#DIV/0!</v>
      </c>
      <c r="R291" s="129"/>
    </row>
    <row r="292" spans="1:18" ht="12.75" customHeight="1" hidden="1">
      <c r="A292" s="54"/>
      <c r="B292" s="87" t="s">
        <v>23</v>
      </c>
      <c r="C292" s="32">
        <v>1074</v>
      </c>
      <c r="D292" s="32">
        <v>5000</v>
      </c>
      <c r="E292" s="32">
        <v>6000</v>
      </c>
      <c r="F292" s="17"/>
      <c r="G292" s="17">
        <v>0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25" t="e">
        <f>SUM(P292/O292*100)</f>
        <v>#DIV/0!</v>
      </c>
      <c r="R292" s="129"/>
    </row>
    <row r="293" spans="1:18" ht="12.75" customHeight="1" hidden="1">
      <c r="A293" s="33"/>
      <c r="B293" s="48" t="s">
        <v>14</v>
      </c>
      <c r="C293" s="32">
        <v>1074</v>
      </c>
      <c r="D293" s="48">
        <v>5000</v>
      </c>
      <c r="E293" s="48">
        <v>6000</v>
      </c>
      <c r="F293" s="21"/>
      <c r="G293" s="15">
        <v>0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25" t="e">
        <f>SUM(P293/O293*100)</f>
        <v>#DIV/0!</v>
      </c>
      <c r="R293" s="129"/>
    </row>
    <row r="294" spans="1:18" ht="12.75">
      <c r="A294" s="33"/>
      <c r="B294" s="48"/>
      <c r="C294" s="32"/>
      <c r="D294" s="48"/>
      <c r="E294" s="48"/>
      <c r="F294" s="21"/>
      <c r="G294" s="15"/>
      <c r="H294" s="17"/>
      <c r="I294" s="17"/>
      <c r="J294" s="17"/>
      <c r="K294" s="17"/>
      <c r="L294" s="17"/>
      <c r="M294" s="17"/>
      <c r="N294" s="17"/>
      <c r="O294" s="17"/>
      <c r="P294" s="17"/>
      <c r="Q294" s="125"/>
      <c r="R294" s="129"/>
    </row>
    <row r="295" spans="1:18" ht="12.75" hidden="1">
      <c r="A295" s="33"/>
      <c r="B295" s="48" t="s">
        <v>212</v>
      </c>
      <c r="C295" s="32"/>
      <c r="D295" s="48"/>
      <c r="E295" s="48"/>
      <c r="F295" s="21"/>
      <c r="G295" s="15"/>
      <c r="H295" s="17"/>
      <c r="I295" s="17"/>
      <c r="J295" s="17"/>
      <c r="K295" s="17"/>
      <c r="L295" s="17"/>
      <c r="M295" s="17"/>
      <c r="N295" s="17"/>
      <c r="O295" s="17"/>
      <c r="P295" s="17"/>
      <c r="Q295" s="125"/>
      <c r="R295" s="129"/>
    </row>
    <row r="296" spans="1:18" ht="24" hidden="1">
      <c r="A296" s="43" t="s">
        <v>144</v>
      </c>
      <c r="B296" s="86" t="s">
        <v>22</v>
      </c>
      <c r="C296" s="32"/>
      <c r="D296" s="48"/>
      <c r="E296" s="48"/>
      <c r="F296" s="21"/>
      <c r="G296" s="15"/>
      <c r="H296" s="17"/>
      <c r="I296" s="17"/>
      <c r="J296" s="17"/>
      <c r="K296" s="17"/>
      <c r="L296" s="17">
        <v>500</v>
      </c>
      <c r="M296" s="17">
        <v>303</v>
      </c>
      <c r="N296" s="17"/>
      <c r="O296" s="17"/>
      <c r="P296" s="17"/>
      <c r="Q296" s="125"/>
      <c r="R296" s="129"/>
    </row>
    <row r="297" spans="1:18" ht="12.75" hidden="1">
      <c r="A297" s="54"/>
      <c r="B297" s="34" t="s">
        <v>87</v>
      </c>
      <c r="C297" s="32"/>
      <c r="D297" s="48"/>
      <c r="E297" s="48"/>
      <c r="F297" s="21"/>
      <c r="G297" s="15"/>
      <c r="H297" s="17"/>
      <c r="I297" s="17"/>
      <c r="J297" s="17"/>
      <c r="K297" s="17"/>
      <c r="L297" s="17">
        <v>11180</v>
      </c>
      <c r="M297" s="17">
        <v>10805</v>
      </c>
      <c r="N297" s="17">
        <v>11000</v>
      </c>
      <c r="O297" s="17">
        <v>193</v>
      </c>
      <c r="P297" s="17">
        <v>167</v>
      </c>
      <c r="Q297" s="125">
        <f>SUM(P297/O297*100)</f>
        <v>86.52849740932642</v>
      </c>
      <c r="R297" s="129"/>
    </row>
    <row r="298" spans="1:18" ht="12.75" hidden="1">
      <c r="A298" s="81"/>
      <c r="B298" s="81"/>
      <c r="C298" s="81"/>
      <c r="D298" s="81"/>
      <c r="E298" s="81"/>
      <c r="F298" s="17">
        <v>0</v>
      </c>
      <c r="G298" s="17"/>
      <c r="H298" s="17"/>
      <c r="I298" s="17"/>
      <c r="J298" s="17"/>
      <c r="K298" s="17"/>
      <c r="L298" s="15">
        <f>SUM(L296:L297)</f>
        <v>11680</v>
      </c>
      <c r="M298" s="15">
        <f>SUM(M296:M297)</f>
        <v>11108</v>
      </c>
      <c r="N298" s="15">
        <f>SUM(N297)</f>
        <v>11000</v>
      </c>
      <c r="O298" s="15">
        <f>SUM(O297)</f>
        <v>193</v>
      </c>
      <c r="P298" s="15">
        <f>SUM(P297)</f>
        <v>167</v>
      </c>
      <c r="Q298" s="126">
        <f>SUM(P298/O298*100)</f>
        <v>86.52849740932642</v>
      </c>
      <c r="R298" s="129"/>
    </row>
    <row r="299" spans="1:18" ht="12.75" hidden="1">
      <c r="A299" s="81"/>
      <c r="B299" s="81"/>
      <c r="C299" s="92"/>
      <c r="D299" s="92"/>
      <c r="E299" s="92"/>
      <c r="F299" s="20"/>
      <c r="G299" s="21"/>
      <c r="H299" s="17"/>
      <c r="I299" s="17"/>
      <c r="J299" s="17"/>
      <c r="K299" s="17"/>
      <c r="L299" s="15"/>
      <c r="M299" s="15"/>
      <c r="N299" s="15"/>
      <c r="O299" s="15"/>
      <c r="P299" s="15"/>
      <c r="Q299" s="125"/>
      <c r="R299" s="129"/>
    </row>
    <row r="300" spans="1:18" ht="24" hidden="1">
      <c r="A300" s="81"/>
      <c r="B300" s="82" t="s">
        <v>213</v>
      </c>
      <c r="C300" s="92"/>
      <c r="D300" s="92"/>
      <c r="E300" s="92"/>
      <c r="F300" s="20"/>
      <c r="G300" s="21"/>
      <c r="H300" s="17"/>
      <c r="I300" s="17"/>
      <c r="J300" s="17"/>
      <c r="K300" s="17"/>
      <c r="L300" s="15"/>
      <c r="M300" s="15"/>
      <c r="N300" s="15"/>
      <c r="O300" s="15"/>
      <c r="P300" s="15"/>
      <c r="Q300" s="125"/>
      <c r="R300" s="129"/>
    </row>
    <row r="301" spans="1:18" ht="24" hidden="1">
      <c r="A301" s="124" t="s">
        <v>214</v>
      </c>
      <c r="B301" s="86" t="s">
        <v>22</v>
      </c>
      <c r="C301" s="92"/>
      <c r="D301" s="92"/>
      <c r="E301" s="92"/>
      <c r="F301" s="20"/>
      <c r="G301" s="21"/>
      <c r="H301" s="17"/>
      <c r="I301" s="17"/>
      <c r="J301" s="17"/>
      <c r="K301" s="17"/>
      <c r="L301" s="17">
        <v>2320</v>
      </c>
      <c r="M301" s="17">
        <v>2320</v>
      </c>
      <c r="N301" s="17">
        <v>2000</v>
      </c>
      <c r="O301" s="17">
        <v>1464</v>
      </c>
      <c r="P301" s="17">
        <v>1461</v>
      </c>
      <c r="Q301" s="125">
        <f>SUM(P301/O301*100)</f>
        <v>99.79508196721312</v>
      </c>
      <c r="R301" s="129"/>
    </row>
    <row r="302" spans="1:18" ht="12.75" hidden="1">
      <c r="A302" s="82"/>
      <c r="B302" s="81" t="s">
        <v>25</v>
      </c>
      <c r="C302" s="92"/>
      <c r="D302" s="92"/>
      <c r="E302" s="92"/>
      <c r="F302" s="20"/>
      <c r="G302" s="21"/>
      <c r="H302" s="17"/>
      <c r="I302" s="17"/>
      <c r="J302" s="17"/>
      <c r="K302" s="17"/>
      <c r="L302" s="17">
        <v>16232</v>
      </c>
      <c r="M302" s="17">
        <v>11068</v>
      </c>
      <c r="N302" s="17">
        <v>30000</v>
      </c>
      <c r="O302" s="17">
        <v>7516</v>
      </c>
      <c r="P302" s="17">
        <v>7493</v>
      </c>
      <c r="Q302" s="125">
        <f>SUM(P302/O302*100)</f>
        <v>99.69398616285258</v>
      </c>
      <c r="R302" s="129"/>
    </row>
    <row r="303" spans="1:18" ht="12.75" hidden="1">
      <c r="A303" s="82" t="s">
        <v>176</v>
      </c>
      <c r="B303" s="81" t="s">
        <v>43</v>
      </c>
      <c r="C303" s="92"/>
      <c r="D303" s="92"/>
      <c r="E303" s="92"/>
      <c r="F303" s="20"/>
      <c r="G303" s="21"/>
      <c r="H303" s="17"/>
      <c r="I303" s="17"/>
      <c r="J303" s="17"/>
      <c r="K303" s="17"/>
      <c r="L303" s="17">
        <v>27937</v>
      </c>
      <c r="M303" s="17">
        <v>25545</v>
      </c>
      <c r="N303" s="17">
        <v>0</v>
      </c>
      <c r="O303" s="17">
        <v>0</v>
      </c>
      <c r="P303" s="17">
        <v>0</v>
      </c>
      <c r="Q303" s="125"/>
      <c r="R303" s="129"/>
    </row>
    <row r="304" spans="1:18" ht="12.75" hidden="1">
      <c r="A304" s="81"/>
      <c r="B304" s="81"/>
      <c r="C304" s="92"/>
      <c r="D304" s="92"/>
      <c r="E304" s="92"/>
      <c r="F304" s="20"/>
      <c r="G304" s="21"/>
      <c r="H304" s="17"/>
      <c r="I304" s="17"/>
      <c r="J304" s="17"/>
      <c r="K304" s="17"/>
      <c r="L304" s="15">
        <f>SUM(L301:L303)</f>
        <v>46489</v>
      </c>
      <c r="M304" s="15">
        <f>SUM(M301:M303)</f>
        <v>38933</v>
      </c>
      <c r="N304" s="15">
        <f>SUM(N301:N303)</f>
        <v>32000</v>
      </c>
      <c r="O304" s="15">
        <f>SUM(O301:O303)</f>
        <v>8980</v>
      </c>
      <c r="P304" s="15">
        <f>SUM(P301:P303)</f>
        <v>8954</v>
      </c>
      <c r="Q304" s="126">
        <f>SUM(P304/O304*100)</f>
        <v>99.71046770601336</v>
      </c>
      <c r="R304" s="129"/>
    </row>
    <row r="305" spans="1:18" ht="12.75" hidden="1">
      <c r="A305" s="81"/>
      <c r="B305" s="133"/>
      <c r="C305" s="92"/>
      <c r="D305" s="92"/>
      <c r="E305" s="92"/>
      <c r="F305" s="20"/>
      <c r="G305" s="21"/>
      <c r="H305" s="17"/>
      <c r="I305" s="17"/>
      <c r="J305" s="17"/>
      <c r="K305" s="17"/>
      <c r="L305" s="15"/>
      <c r="M305" s="15"/>
      <c r="N305" s="15"/>
      <c r="O305" s="15"/>
      <c r="P305" s="15"/>
      <c r="Q305" s="126"/>
      <c r="R305" s="129"/>
    </row>
    <row r="306" spans="1:18" ht="12.75" hidden="1">
      <c r="A306" s="43"/>
      <c r="B306" s="86"/>
      <c r="C306" s="92"/>
      <c r="D306" s="92"/>
      <c r="E306" s="92"/>
      <c r="F306" s="20"/>
      <c r="G306" s="21"/>
      <c r="H306" s="17"/>
      <c r="I306" s="17"/>
      <c r="J306" s="17"/>
      <c r="K306" s="17"/>
      <c r="L306" s="15"/>
      <c r="M306" s="15"/>
      <c r="N306" s="15"/>
      <c r="O306" s="15"/>
      <c r="P306" s="15"/>
      <c r="Q306" s="126"/>
      <c r="R306" s="129"/>
    </row>
    <row r="307" spans="1:18" ht="12.75" hidden="1">
      <c r="A307" s="54"/>
      <c r="B307" s="34"/>
      <c r="C307" s="92"/>
      <c r="D307" s="92"/>
      <c r="E307" s="92"/>
      <c r="F307" s="20"/>
      <c r="G307" s="21"/>
      <c r="H307" s="17"/>
      <c r="I307" s="17"/>
      <c r="J307" s="17"/>
      <c r="K307" s="17"/>
      <c r="L307" s="15"/>
      <c r="M307" s="15"/>
      <c r="N307" s="15"/>
      <c r="O307" s="15"/>
      <c r="P307" s="15"/>
      <c r="Q307" s="126"/>
      <c r="R307" s="129"/>
    </row>
    <row r="308" spans="1:18" ht="12.75" hidden="1">
      <c r="A308" s="81"/>
      <c r="B308" s="82"/>
      <c r="C308" s="134"/>
      <c r="D308" s="134"/>
      <c r="E308" s="134"/>
      <c r="F308" s="7"/>
      <c r="G308" s="16"/>
      <c r="H308" s="15"/>
      <c r="I308" s="15"/>
      <c r="J308" s="15"/>
      <c r="K308" s="15"/>
      <c r="L308" s="15"/>
      <c r="M308" s="15"/>
      <c r="N308" s="15"/>
      <c r="O308" s="15"/>
      <c r="P308" s="15"/>
      <c r="Q308" s="126"/>
      <c r="R308" s="15"/>
    </row>
    <row r="309" spans="1:18" ht="12.75">
      <c r="A309" s="81"/>
      <c r="B309" s="82" t="s">
        <v>243</v>
      </c>
      <c r="C309" s="134"/>
      <c r="D309" s="134"/>
      <c r="E309" s="134"/>
      <c r="F309" s="7"/>
      <c r="G309" s="16"/>
      <c r="H309" s="15"/>
      <c r="I309" s="15"/>
      <c r="J309" s="15"/>
      <c r="K309" s="15"/>
      <c r="L309" s="15"/>
      <c r="M309" s="15"/>
      <c r="N309" s="15"/>
      <c r="O309" s="15"/>
      <c r="P309" s="15"/>
      <c r="Q309" s="126"/>
      <c r="R309" s="15"/>
    </row>
    <row r="310" spans="1:18" ht="12.75">
      <c r="A310" s="81"/>
      <c r="B310" s="81" t="s">
        <v>25</v>
      </c>
      <c r="C310" s="134"/>
      <c r="D310" s="134"/>
      <c r="E310" s="134"/>
      <c r="F310" s="7"/>
      <c r="G310" s="16"/>
      <c r="H310" s="15"/>
      <c r="I310" s="15"/>
      <c r="J310" s="15"/>
      <c r="K310" s="15"/>
      <c r="L310" s="15"/>
      <c r="M310" s="15"/>
      <c r="N310" s="15"/>
      <c r="O310" s="15"/>
      <c r="P310" s="15"/>
      <c r="Q310" s="126"/>
      <c r="R310" s="17">
        <v>0</v>
      </c>
    </row>
    <row r="311" spans="1:18" ht="12.75">
      <c r="A311" s="81"/>
      <c r="B311" s="48" t="s">
        <v>14</v>
      </c>
      <c r="C311" s="134"/>
      <c r="D311" s="134"/>
      <c r="E311" s="134"/>
      <c r="F311" s="7"/>
      <c r="G311" s="16"/>
      <c r="H311" s="15"/>
      <c r="I311" s="15"/>
      <c r="J311" s="15"/>
      <c r="K311" s="15"/>
      <c r="L311" s="15"/>
      <c r="M311" s="15"/>
      <c r="N311" s="15"/>
      <c r="O311" s="15"/>
      <c r="P311" s="15"/>
      <c r="Q311" s="126"/>
      <c r="R311" s="15">
        <f>SUM(R310)</f>
        <v>0</v>
      </c>
    </row>
    <row r="312" spans="1:18" ht="12.75">
      <c r="A312" s="81"/>
      <c r="B312" s="82"/>
      <c r="C312" s="134"/>
      <c r="D312" s="134"/>
      <c r="E312" s="134"/>
      <c r="F312" s="7"/>
      <c r="G312" s="16"/>
      <c r="H312" s="15"/>
      <c r="I312" s="15"/>
      <c r="J312" s="15"/>
      <c r="K312" s="15"/>
      <c r="L312" s="15"/>
      <c r="M312" s="15"/>
      <c r="N312" s="15"/>
      <c r="O312" s="15"/>
      <c r="P312" s="15"/>
      <c r="Q312" s="126"/>
      <c r="R312" s="15"/>
    </row>
    <row r="313" spans="1:18" ht="12.75">
      <c r="A313" s="81"/>
      <c r="B313" s="81"/>
      <c r="C313" s="92"/>
      <c r="D313" s="92"/>
      <c r="E313" s="92"/>
      <c r="F313" s="20"/>
      <c r="G313" s="21"/>
      <c r="H313" s="17"/>
      <c r="I313" s="17"/>
      <c r="J313" s="17"/>
      <c r="K313" s="17"/>
      <c r="L313" s="15"/>
      <c r="M313" s="15"/>
      <c r="N313" s="15"/>
      <c r="O313" s="15"/>
      <c r="P313" s="15"/>
      <c r="Q313" s="125"/>
      <c r="R313" s="129"/>
    </row>
    <row r="314" spans="1:18" ht="12.75" hidden="1">
      <c r="A314" s="81"/>
      <c r="B314" s="81"/>
      <c r="C314" s="92"/>
      <c r="D314" s="92"/>
      <c r="E314" s="92"/>
      <c r="F314" s="20"/>
      <c r="G314" s="21"/>
      <c r="H314" s="17"/>
      <c r="I314" s="17"/>
      <c r="J314" s="17"/>
      <c r="K314" s="17"/>
      <c r="L314" s="15"/>
      <c r="M314" s="15"/>
      <c r="N314" s="15"/>
      <c r="O314" s="15"/>
      <c r="P314" s="15"/>
      <c r="Q314" s="125"/>
      <c r="R314" s="129"/>
    </row>
    <row r="315" spans="1:18" ht="12.75">
      <c r="A315" s="39"/>
      <c r="B315" s="84" t="s">
        <v>88</v>
      </c>
      <c r="C315" s="65"/>
      <c r="D315" s="66"/>
      <c r="E315" s="66"/>
      <c r="G315" s="21"/>
      <c r="H315" s="17"/>
      <c r="I315" s="17"/>
      <c r="J315" s="17"/>
      <c r="K315" s="17"/>
      <c r="L315" s="17"/>
      <c r="M315" s="17"/>
      <c r="N315" s="17"/>
      <c r="O315" s="17"/>
      <c r="P315" s="17"/>
      <c r="Q315" s="125"/>
      <c r="R315" s="129"/>
    </row>
    <row r="316" spans="1:18" ht="24">
      <c r="A316" s="59" t="s">
        <v>144</v>
      </c>
      <c r="B316" s="34" t="s">
        <v>20</v>
      </c>
      <c r="C316" s="66"/>
      <c r="D316" s="66"/>
      <c r="E316" s="66"/>
      <c r="G316" s="21"/>
      <c r="H316" s="17">
        <v>0</v>
      </c>
      <c r="I316" s="17">
        <v>3310</v>
      </c>
      <c r="J316" s="17">
        <v>3246</v>
      </c>
      <c r="K316" s="17">
        <v>0</v>
      </c>
      <c r="L316" s="17">
        <v>140</v>
      </c>
      <c r="M316" s="17">
        <v>38</v>
      </c>
      <c r="N316" s="17">
        <v>0</v>
      </c>
      <c r="O316" s="17">
        <v>1671</v>
      </c>
      <c r="P316" s="17">
        <v>1665</v>
      </c>
      <c r="Q316" s="125"/>
      <c r="R316" s="129">
        <v>0</v>
      </c>
    </row>
    <row r="317" spans="1:18" ht="12.75">
      <c r="A317" s="54"/>
      <c r="B317" s="86" t="s">
        <v>25</v>
      </c>
      <c r="C317" s="32">
        <v>18406</v>
      </c>
      <c r="D317" s="32">
        <v>17000</v>
      </c>
      <c r="E317" s="32">
        <v>7000</v>
      </c>
      <c r="F317" s="15"/>
      <c r="G317" s="17">
        <v>0</v>
      </c>
      <c r="H317" s="17">
        <v>0</v>
      </c>
      <c r="I317" s="17">
        <v>19046</v>
      </c>
      <c r="J317" s="17">
        <v>19045</v>
      </c>
      <c r="K317" s="17">
        <v>30000</v>
      </c>
      <c r="L317" s="17">
        <v>22580</v>
      </c>
      <c r="M317" s="17">
        <v>20628</v>
      </c>
      <c r="N317" s="17">
        <v>30000</v>
      </c>
      <c r="O317" s="17">
        <v>34283</v>
      </c>
      <c r="P317" s="17">
        <v>34279</v>
      </c>
      <c r="Q317" s="125">
        <f>SUM(P317/O317*100)</f>
        <v>99.98833240964909</v>
      </c>
      <c r="R317" s="129">
        <v>16000</v>
      </c>
    </row>
    <row r="318" spans="1:18" ht="12.75">
      <c r="A318" s="33">
        <v>46</v>
      </c>
      <c r="B318" s="86" t="s">
        <v>244</v>
      </c>
      <c r="C318" s="32">
        <v>1027474</v>
      </c>
      <c r="D318" s="32">
        <v>305037</v>
      </c>
      <c r="E318" s="32">
        <v>591635</v>
      </c>
      <c r="F318" s="17">
        <v>83540</v>
      </c>
      <c r="G318" s="17">
        <v>69540</v>
      </c>
      <c r="H318" s="17">
        <v>137946</v>
      </c>
      <c r="I318" s="17">
        <v>159146</v>
      </c>
      <c r="J318" s="17">
        <v>107727</v>
      </c>
      <c r="K318" s="17">
        <v>101446</v>
      </c>
      <c r="L318" s="17">
        <v>94402</v>
      </c>
      <c r="M318" s="17">
        <v>84788</v>
      </c>
      <c r="N318" s="17">
        <v>6200</v>
      </c>
      <c r="O318" s="17">
        <v>6200</v>
      </c>
      <c r="P318" s="17">
        <v>6000</v>
      </c>
      <c r="Q318" s="125">
        <f>SUM(P318/O318*100)</f>
        <v>96.7741935483871</v>
      </c>
      <c r="R318" s="129">
        <v>1200</v>
      </c>
    </row>
    <row r="319" spans="1:18" ht="12.75">
      <c r="A319" s="33" t="s">
        <v>27</v>
      </c>
      <c r="B319" s="86" t="s">
        <v>43</v>
      </c>
      <c r="C319" s="32"/>
      <c r="D319" s="32"/>
      <c r="E319" s="32"/>
      <c r="F319" s="21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25"/>
      <c r="R319" s="129">
        <v>200000</v>
      </c>
    </row>
    <row r="320" spans="1:18" ht="12.75">
      <c r="A320" s="33"/>
      <c r="B320" s="48" t="s">
        <v>14</v>
      </c>
      <c r="C320" s="32">
        <v>1045880</v>
      </c>
      <c r="D320" s="48">
        <f>SUM(D317:D318)</f>
        <v>322037</v>
      </c>
      <c r="E320" s="48">
        <f>SUM(E317:E318)</f>
        <v>598635</v>
      </c>
      <c r="F320" s="16">
        <v>83540</v>
      </c>
      <c r="G320" s="15">
        <f>SUM(G317:G318)</f>
        <v>69540</v>
      </c>
      <c r="H320" s="15">
        <f aca="true" t="shared" si="17" ref="H320:P320">SUM(H316:H318)</f>
        <v>137946</v>
      </c>
      <c r="I320" s="15">
        <f t="shared" si="17"/>
        <v>181502</v>
      </c>
      <c r="J320" s="15">
        <f t="shared" si="17"/>
        <v>130018</v>
      </c>
      <c r="K320" s="15">
        <f t="shared" si="17"/>
        <v>131446</v>
      </c>
      <c r="L320" s="15">
        <f t="shared" si="17"/>
        <v>117122</v>
      </c>
      <c r="M320" s="15">
        <f t="shared" si="17"/>
        <v>105454</v>
      </c>
      <c r="N320" s="15">
        <f t="shared" si="17"/>
        <v>36200</v>
      </c>
      <c r="O320" s="15">
        <f t="shared" si="17"/>
        <v>42154</v>
      </c>
      <c r="P320" s="15">
        <f t="shared" si="17"/>
        <v>41944</v>
      </c>
      <c r="Q320" s="126">
        <f>SUM(P320/O320*100)</f>
        <v>99.5018266356692</v>
      </c>
      <c r="R320" s="15">
        <f>SUM(R316:R319)</f>
        <v>217200</v>
      </c>
    </row>
    <row r="321" spans="1:18" ht="12.75">
      <c r="A321" s="33"/>
      <c r="B321" s="87"/>
      <c r="C321" s="32"/>
      <c r="D321" s="32"/>
      <c r="E321" s="48"/>
      <c r="F321" s="21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25"/>
      <c r="R321" s="129"/>
    </row>
    <row r="322" spans="1:18" ht="12.75">
      <c r="A322" s="39"/>
      <c r="B322" s="84" t="s">
        <v>89</v>
      </c>
      <c r="C322" s="65"/>
      <c r="D322" s="66"/>
      <c r="E322" s="66"/>
      <c r="F322" s="17"/>
      <c r="G322" s="21"/>
      <c r="H322" s="17"/>
      <c r="I322" s="17"/>
      <c r="J322" s="17"/>
      <c r="K322" s="17"/>
      <c r="L322" s="17"/>
      <c r="M322" s="17"/>
      <c r="N322" s="17"/>
      <c r="O322" s="17"/>
      <c r="P322" s="17"/>
      <c r="Q322" s="125"/>
      <c r="R322" s="129"/>
    </row>
    <row r="323" spans="1:18" ht="12.75">
      <c r="A323" s="59" t="s">
        <v>144</v>
      </c>
      <c r="B323" s="103" t="s">
        <v>174</v>
      </c>
      <c r="C323" s="66"/>
      <c r="D323" s="66"/>
      <c r="E323" s="66">
        <v>2725</v>
      </c>
      <c r="F323" s="17">
        <v>24060</v>
      </c>
      <c r="G323" s="21">
        <v>17336</v>
      </c>
      <c r="H323" s="17">
        <v>16725</v>
      </c>
      <c r="I323" s="17">
        <v>16725</v>
      </c>
      <c r="J323" s="17">
        <v>14103</v>
      </c>
      <c r="K323" s="17">
        <v>14300</v>
      </c>
      <c r="L323" s="17">
        <v>14360</v>
      </c>
      <c r="M323" s="17">
        <v>14254</v>
      </c>
      <c r="N323" s="17">
        <v>14300</v>
      </c>
      <c r="O323" s="17">
        <v>16796</v>
      </c>
      <c r="P323" s="17">
        <v>16188</v>
      </c>
      <c r="Q323" s="125">
        <f>SUM(P323/O323*100)</f>
        <v>96.38009049773756</v>
      </c>
      <c r="R323" s="129">
        <v>28700</v>
      </c>
    </row>
    <row r="324" spans="1:18" ht="12.75">
      <c r="A324" s="54"/>
      <c r="B324" s="86" t="s">
        <v>23</v>
      </c>
      <c r="C324" s="32"/>
      <c r="D324" s="32"/>
      <c r="E324" s="32">
        <v>162275</v>
      </c>
      <c r="F324" s="17">
        <v>140000</v>
      </c>
      <c r="G324" s="17">
        <v>157098</v>
      </c>
      <c r="H324" s="17">
        <v>165000</v>
      </c>
      <c r="I324" s="17">
        <v>146531</v>
      </c>
      <c r="J324" s="17">
        <v>139793</v>
      </c>
      <c r="K324" s="17">
        <v>145000</v>
      </c>
      <c r="L324" s="17">
        <v>109500</v>
      </c>
      <c r="M324" s="17">
        <v>105934</v>
      </c>
      <c r="N324" s="17">
        <v>110000</v>
      </c>
      <c r="O324" s="17">
        <v>93091</v>
      </c>
      <c r="P324" s="17">
        <v>92244</v>
      </c>
      <c r="Q324" s="125">
        <f>SUM(P324/O324*100)</f>
        <v>99.0901376072875</v>
      </c>
      <c r="R324" s="129">
        <v>110000</v>
      </c>
    </row>
    <row r="325" spans="1:18" ht="12.75" customHeight="1" hidden="1">
      <c r="A325" s="33"/>
      <c r="B325" s="86"/>
      <c r="C325" s="32"/>
      <c r="D325" s="32"/>
      <c r="E325" s="32"/>
      <c r="F325" s="15">
        <f>SUM(F321:F322)</f>
        <v>0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25" t="e">
        <f>SUM(P325/O325*100)</f>
        <v>#DIV/0!</v>
      </c>
      <c r="R325" s="129"/>
    </row>
    <row r="326" spans="1:18" ht="12.75" customHeight="1" hidden="1">
      <c r="A326" s="33"/>
      <c r="B326" s="86"/>
      <c r="C326" s="32"/>
      <c r="D326" s="32"/>
      <c r="E326" s="32"/>
      <c r="F326" s="1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25" t="e">
        <f>SUM(P326/O326*100)</f>
        <v>#DIV/0!</v>
      </c>
      <c r="R326" s="129"/>
    </row>
    <row r="327" spans="1:18" ht="12.75">
      <c r="A327" s="33" t="s">
        <v>27</v>
      </c>
      <c r="B327" s="86" t="s">
        <v>43</v>
      </c>
      <c r="C327" s="32"/>
      <c r="D327" s="32"/>
      <c r="E327" s="32"/>
      <c r="F327" s="21"/>
      <c r="G327" s="17"/>
      <c r="H327" s="17">
        <v>20000</v>
      </c>
      <c r="I327" s="17">
        <v>26100</v>
      </c>
      <c r="J327" s="17">
        <v>25784</v>
      </c>
      <c r="K327" s="17">
        <v>0</v>
      </c>
      <c r="L327" s="17">
        <v>0</v>
      </c>
      <c r="M327" s="17">
        <v>0</v>
      </c>
      <c r="N327" s="17">
        <v>0</v>
      </c>
      <c r="O327" s="17">
        <v>89447</v>
      </c>
      <c r="P327" s="17">
        <v>89448</v>
      </c>
      <c r="Q327" s="125"/>
      <c r="R327" s="129">
        <v>0</v>
      </c>
    </row>
    <row r="328" spans="1:18" ht="12.75">
      <c r="A328" s="33"/>
      <c r="B328" s="48" t="s">
        <v>14</v>
      </c>
      <c r="C328" s="48" t="s">
        <v>90</v>
      </c>
      <c r="D328" s="48">
        <f>SUM(D325:D326)</f>
        <v>0</v>
      </c>
      <c r="E328" s="48">
        <f>SUM(E323:E326)</f>
        <v>165000</v>
      </c>
      <c r="F328" s="16">
        <f>SUM(F323:F327)</f>
        <v>164060</v>
      </c>
      <c r="G328" s="15">
        <f>SUM(G323:G324)</f>
        <v>174434</v>
      </c>
      <c r="H328" s="15">
        <f aca="true" t="shared" si="18" ref="H328:P328">SUM(H323:H327)</f>
        <v>201725</v>
      </c>
      <c r="I328" s="15">
        <f t="shared" si="18"/>
        <v>189356</v>
      </c>
      <c r="J328" s="15">
        <f t="shared" si="18"/>
        <v>179680</v>
      </c>
      <c r="K328" s="15">
        <f t="shared" si="18"/>
        <v>159300</v>
      </c>
      <c r="L328" s="15">
        <f t="shared" si="18"/>
        <v>123860</v>
      </c>
      <c r="M328" s="15">
        <f t="shared" si="18"/>
        <v>120188</v>
      </c>
      <c r="N328" s="15">
        <f t="shared" si="18"/>
        <v>124300</v>
      </c>
      <c r="O328" s="15">
        <f t="shared" si="18"/>
        <v>199334</v>
      </c>
      <c r="P328" s="15">
        <f t="shared" si="18"/>
        <v>197880</v>
      </c>
      <c r="Q328" s="126">
        <f>SUM(P328/O328*100)</f>
        <v>99.27057100143479</v>
      </c>
      <c r="R328" s="15">
        <f>SUM(R323:R327)</f>
        <v>138700</v>
      </c>
    </row>
    <row r="329" spans="1:18" ht="12.75">
      <c r="A329" s="39"/>
      <c r="B329" s="83" t="s">
        <v>151</v>
      </c>
      <c r="C329" s="88"/>
      <c r="D329" s="61"/>
      <c r="E329" s="61"/>
      <c r="F329" s="17"/>
      <c r="G329" s="16"/>
      <c r="H329" s="17"/>
      <c r="I329" s="17"/>
      <c r="J329" s="17"/>
      <c r="K329" s="17"/>
      <c r="L329" s="17"/>
      <c r="M329" s="17"/>
      <c r="N329" s="17"/>
      <c r="O329" s="17"/>
      <c r="P329" s="17"/>
      <c r="Q329" s="125"/>
      <c r="R329" s="129"/>
    </row>
    <row r="330" spans="1:18" ht="12.75">
      <c r="A330" s="33" t="s">
        <v>144</v>
      </c>
      <c r="B330" s="32" t="s">
        <v>174</v>
      </c>
      <c r="C330" s="61"/>
      <c r="D330" s="61"/>
      <c r="E330" s="61"/>
      <c r="F330" s="17">
        <v>22940</v>
      </c>
      <c r="G330" s="21">
        <v>27203</v>
      </c>
      <c r="H330" s="17">
        <v>43097</v>
      </c>
      <c r="I330" s="17">
        <v>38495</v>
      </c>
      <c r="J330" s="17">
        <v>38349</v>
      </c>
      <c r="K330" s="17">
        <v>40000</v>
      </c>
      <c r="L330" s="17">
        <v>38035</v>
      </c>
      <c r="M330" s="17">
        <v>37937</v>
      </c>
      <c r="N330" s="17">
        <v>42000</v>
      </c>
      <c r="O330" s="17">
        <v>26625</v>
      </c>
      <c r="P330" s="17">
        <v>26176</v>
      </c>
      <c r="Q330" s="125">
        <f>SUM(P330/O330*100)</f>
        <v>98.31361502347417</v>
      </c>
      <c r="R330" s="129">
        <v>34482</v>
      </c>
    </row>
    <row r="331" spans="1:18" ht="12.75">
      <c r="A331" s="33"/>
      <c r="B331" s="32" t="s">
        <v>25</v>
      </c>
      <c r="C331" s="61"/>
      <c r="D331" s="61"/>
      <c r="E331" s="61"/>
      <c r="F331" s="17">
        <v>50000</v>
      </c>
      <c r="G331" s="21">
        <v>108424</v>
      </c>
      <c r="H331" s="17">
        <v>160000</v>
      </c>
      <c r="I331" s="17">
        <v>160715</v>
      </c>
      <c r="J331" s="17">
        <v>160683</v>
      </c>
      <c r="K331" s="17">
        <v>160000</v>
      </c>
      <c r="L331" s="17">
        <v>251475</v>
      </c>
      <c r="M331" s="17">
        <v>251127</v>
      </c>
      <c r="N331" s="17">
        <v>290000</v>
      </c>
      <c r="O331" s="17">
        <v>172942</v>
      </c>
      <c r="P331" s="17">
        <v>171836</v>
      </c>
      <c r="Q331" s="125">
        <f>SUM(P331/O331*100)</f>
        <v>99.36047923581316</v>
      </c>
      <c r="R331" s="129">
        <v>706929</v>
      </c>
    </row>
    <row r="332" spans="1:18" ht="12.75">
      <c r="A332" s="33"/>
      <c r="B332" s="32"/>
      <c r="C332" s="61"/>
      <c r="D332" s="61"/>
      <c r="E332" s="61"/>
      <c r="F332" s="21"/>
      <c r="G332" s="21"/>
      <c r="H332" s="17"/>
      <c r="I332" s="17"/>
      <c r="J332" s="17"/>
      <c r="K332" s="17"/>
      <c r="L332" s="17"/>
      <c r="M332" s="17"/>
      <c r="N332" s="17"/>
      <c r="O332" s="17"/>
      <c r="P332" s="17"/>
      <c r="Q332" s="125"/>
      <c r="R332" s="129"/>
    </row>
    <row r="333" spans="1:18" ht="12.75">
      <c r="A333" s="33" t="s">
        <v>152</v>
      </c>
      <c r="B333" s="32" t="s">
        <v>43</v>
      </c>
      <c r="C333" s="48"/>
      <c r="D333" s="32">
        <v>45403</v>
      </c>
      <c r="E333" s="32">
        <v>47556</v>
      </c>
      <c r="F333" s="21">
        <v>119398</v>
      </c>
      <c r="G333" s="17">
        <v>187369</v>
      </c>
      <c r="H333" s="17">
        <v>33000</v>
      </c>
      <c r="I333" s="17">
        <v>52905</v>
      </c>
      <c r="J333" s="17">
        <v>52905</v>
      </c>
      <c r="K333" s="17">
        <v>177900</v>
      </c>
      <c r="L333" s="17">
        <v>175300</v>
      </c>
      <c r="M333" s="17">
        <v>170335</v>
      </c>
      <c r="N333" s="17">
        <v>155435</v>
      </c>
      <c r="O333" s="17">
        <v>1741279</v>
      </c>
      <c r="P333" s="17">
        <v>1725287</v>
      </c>
      <c r="Q333" s="125">
        <f>SUM(P333/O333*100)</f>
        <v>99.08159462096539</v>
      </c>
      <c r="R333" s="129">
        <v>193000</v>
      </c>
    </row>
    <row r="334" spans="1:18" ht="12.75">
      <c r="A334" s="33"/>
      <c r="B334" s="48" t="s">
        <v>14</v>
      </c>
      <c r="C334" s="48"/>
      <c r="D334" s="48">
        <v>45403</v>
      </c>
      <c r="E334" s="48">
        <v>47556</v>
      </c>
      <c r="F334" s="15">
        <f aca="true" t="shared" si="19" ref="F334:K334">SUM(F330:F333)</f>
        <v>192338</v>
      </c>
      <c r="G334" s="15">
        <f t="shared" si="19"/>
        <v>322996</v>
      </c>
      <c r="H334" s="15">
        <f t="shared" si="19"/>
        <v>236097</v>
      </c>
      <c r="I334" s="15">
        <f t="shared" si="19"/>
        <v>252115</v>
      </c>
      <c r="J334" s="15">
        <f t="shared" si="19"/>
        <v>251937</v>
      </c>
      <c r="K334" s="15">
        <f t="shared" si="19"/>
        <v>377900</v>
      </c>
      <c r="L334" s="15">
        <f>SUM(L330:L333)</f>
        <v>464810</v>
      </c>
      <c r="M334" s="15">
        <f>SUM(M330:M333)</f>
        <v>459399</v>
      </c>
      <c r="N334" s="15">
        <f>SUM(N330:N333)</f>
        <v>487435</v>
      </c>
      <c r="O334" s="15">
        <f>SUM(O330:O333)</f>
        <v>1940846</v>
      </c>
      <c r="P334" s="15">
        <f>SUM(P330:P333)</f>
        <v>1923299</v>
      </c>
      <c r="Q334" s="126">
        <f>SUM(P334/O334*100)</f>
        <v>99.09590972184294</v>
      </c>
      <c r="R334" s="15">
        <f>SUM(R330:R333)</f>
        <v>934411</v>
      </c>
    </row>
    <row r="335" spans="1:18" ht="12.75">
      <c r="A335" s="33"/>
      <c r="B335" s="32"/>
      <c r="C335" s="48"/>
      <c r="D335" s="48"/>
      <c r="E335" s="48"/>
      <c r="F335" s="17"/>
      <c r="G335" s="15"/>
      <c r="H335" s="17"/>
      <c r="I335" s="17"/>
      <c r="J335" s="17"/>
      <c r="K335" s="17"/>
      <c r="L335" s="17"/>
      <c r="M335" s="17"/>
      <c r="N335" s="17"/>
      <c r="O335" s="17"/>
      <c r="P335" s="17"/>
      <c r="Q335" s="125"/>
      <c r="R335" s="129"/>
    </row>
    <row r="336" spans="1:18" ht="36">
      <c r="A336" s="39"/>
      <c r="B336" s="84" t="s">
        <v>91</v>
      </c>
      <c r="C336" s="65"/>
      <c r="D336" s="66"/>
      <c r="E336" s="66"/>
      <c r="F336" s="17"/>
      <c r="G336" s="21"/>
      <c r="H336" s="17"/>
      <c r="I336" s="17"/>
      <c r="J336" s="17"/>
      <c r="K336" s="17"/>
      <c r="L336" s="17"/>
      <c r="M336" s="17"/>
      <c r="N336" s="17"/>
      <c r="O336" s="17"/>
      <c r="P336" s="17"/>
      <c r="Q336" s="125"/>
      <c r="R336" s="129"/>
    </row>
    <row r="337" spans="1:18" ht="12.75">
      <c r="A337" s="33" t="s">
        <v>92</v>
      </c>
      <c r="B337" s="34" t="s">
        <v>17</v>
      </c>
      <c r="C337" s="32" t="s">
        <v>93</v>
      </c>
      <c r="D337" s="32"/>
      <c r="E337" s="32">
        <v>5900</v>
      </c>
      <c r="F337" s="17">
        <v>10000</v>
      </c>
      <c r="G337" s="17">
        <v>3020</v>
      </c>
      <c r="H337" s="17">
        <v>0</v>
      </c>
      <c r="I337" s="17">
        <v>560</v>
      </c>
      <c r="J337" s="17">
        <v>556</v>
      </c>
      <c r="K337" s="17">
        <v>5000</v>
      </c>
      <c r="L337" s="17">
        <v>5010</v>
      </c>
      <c r="M337" s="17">
        <v>766</v>
      </c>
      <c r="N337" s="17">
        <v>700</v>
      </c>
      <c r="O337" s="17">
        <v>950</v>
      </c>
      <c r="P337" s="17">
        <v>777</v>
      </c>
      <c r="Q337" s="125">
        <f>SUM(P337/O337*100)</f>
        <v>81.78947368421052</v>
      </c>
      <c r="R337" s="129">
        <v>0</v>
      </c>
    </row>
    <row r="338" spans="1:18" ht="12.75">
      <c r="A338" s="33"/>
      <c r="B338" s="34" t="s">
        <v>25</v>
      </c>
      <c r="C338" s="32" t="s">
        <v>94</v>
      </c>
      <c r="D338" s="32">
        <v>20000</v>
      </c>
      <c r="E338" s="32">
        <v>24100</v>
      </c>
      <c r="F338" s="21">
        <v>35000</v>
      </c>
      <c r="G338" s="17">
        <v>44874</v>
      </c>
      <c r="H338" s="17">
        <v>50000</v>
      </c>
      <c r="I338" s="17">
        <v>81171</v>
      </c>
      <c r="J338" s="17">
        <v>81114</v>
      </c>
      <c r="K338" s="17">
        <v>61562</v>
      </c>
      <c r="L338" s="17">
        <v>57952</v>
      </c>
      <c r="M338" s="17">
        <v>24219</v>
      </c>
      <c r="N338" s="17">
        <v>25000</v>
      </c>
      <c r="O338" s="17">
        <v>46461</v>
      </c>
      <c r="P338" s="17">
        <v>46455</v>
      </c>
      <c r="Q338" s="125">
        <f>SUM(P338/O338*100)</f>
        <v>99.98708594304901</v>
      </c>
      <c r="R338" s="129">
        <v>20000</v>
      </c>
    </row>
    <row r="339" spans="1:18" ht="12.75">
      <c r="A339" s="33" t="s">
        <v>27</v>
      </c>
      <c r="B339" s="34" t="s">
        <v>43</v>
      </c>
      <c r="C339" s="32" t="s">
        <v>95</v>
      </c>
      <c r="D339" s="32"/>
      <c r="E339" s="32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25"/>
      <c r="R339" s="129"/>
    </row>
    <row r="340" spans="1:18" ht="12.75">
      <c r="A340" s="33"/>
      <c r="B340" s="48" t="s">
        <v>14</v>
      </c>
      <c r="C340" s="48" t="s">
        <v>96</v>
      </c>
      <c r="D340" s="48">
        <v>20000</v>
      </c>
      <c r="E340" s="48">
        <f aca="true" t="shared" si="20" ref="E340:K340">SUM(E337:E339)</f>
        <v>30000</v>
      </c>
      <c r="F340" s="15">
        <f t="shared" si="20"/>
        <v>45000</v>
      </c>
      <c r="G340" s="15">
        <f t="shared" si="20"/>
        <v>47894</v>
      </c>
      <c r="H340" s="15">
        <f t="shared" si="20"/>
        <v>50000</v>
      </c>
      <c r="I340" s="15">
        <f t="shared" si="20"/>
        <v>81731</v>
      </c>
      <c r="J340" s="15">
        <f t="shared" si="20"/>
        <v>81670</v>
      </c>
      <c r="K340" s="15">
        <f t="shared" si="20"/>
        <v>66562</v>
      </c>
      <c r="L340" s="15">
        <f>SUM(L337:L339)</f>
        <v>62962</v>
      </c>
      <c r="M340" s="15">
        <f>SUM(M337:M339)</f>
        <v>24985</v>
      </c>
      <c r="N340" s="15">
        <f>SUM(N337:N339)</f>
        <v>25700</v>
      </c>
      <c r="O340" s="15">
        <f>SUM(O337:O339)</f>
        <v>47411</v>
      </c>
      <c r="P340" s="15">
        <f>SUM(P337:P339)</f>
        <v>47232</v>
      </c>
      <c r="Q340" s="126">
        <f>SUM(P340/O340*100)</f>
        <v>99.6224504861741</v>
      </c>
      <c r="R340" s="15">
        <f>SUM(R337:R339)</f>
        <v>20000</v>
      </c>
    </row>
    <row r="341" spans="1:18" ht="12.75">
      <c r="A341" s="39"/>
      <c r="B341" s="53" t="s">
        <v>97</v>
      </c>
      <c r="C341" s="65"/>
      <c r="D341" s="66"/>
      <c r="E341" s="66"/>
      <c r="F341" s="17"/>
      <c r="G341" s="21"/>
      <c r="H341" s="17"/>
      <c r="I341" s="17"/>
      <c r="J341" s="17"/>
      <c r="K341" s="17"/>
      <c r="L341" s="17"/>
      <c r="M341" s="17"/>
      <c r="N341" s="17"/>
      <c r="O341" s="17"/>
      <c r="P341" s="17"/>
      <c r="Q341" s="125"/>
      <c r="R341" s="129"/>
    </row>
    <row r="342" spans="1:18" ht="12.75">
      <c r="A342" s="33" t="s">
        <v>98</v>
      </c>
      <c r="B342" s="34" t="s">
        <v>99</v>
      </c>
      <c r="C342" s="32" t="s">
        <v>100</v>
      </c>
      <c r="D342" s="32">
        <v>72108</v>
      </c>
      <c r="E342" s="32">
        <v>86120</v>
      </c>
      <c r="F342" s="17">
        <v>94764</v>
      </c>
      <c r="G342" s="17">
        <v>88996</v>
      </c>
      <c r="H342" s="17">
        <v>86985</v>
      </c>
      <c r="I342" s="17">
        <v>123866</v>
      </c>
      <c r="J342" s="17">
        <v>109988</v>
      </c>
      <c r="K342" s="17">
        <v>65993</v>
      </c>
      <c r="L342" s="17">
        <v>88626</v>
      </c>
      <c r="M342" s="17">
        <v>87806</v>
      </c>
      <c r="N342" s="17">
        <v>76699</v>
      </c>
      <c r="O342" s="17">
        <v>170652</v>
      </c>
      <c r="P342" s="17">
        <v>166035</v>
      </c>
      <c r="Q342" s="125">
        <f>SUM(P342/O342*100)</f>
        <v>97.29449405808312</v>
      </c>
      <c r="R342" s="129">
        <v>407008</v>
      </c>
    </row>
    <row r="343" spans="1:18" ht="12.75">
      <c r="A343" s="33"/>
      <c r="B343" s="34" t="s">
        <v>25</v>
      </c>
      <c r="C343" s="32" t="s">
        <v>101</v>
      </c>
      <c r="D343" s="32">
        <v>264958</v>
      </c>
      <c r="E343" s="32">
        <v>250946</v>
      </c>
      <c r="F343" s="21">
        <v>328654</v>
      </c>
      <c r="G343" s="17">
        <v>319550</v>
      </c>
      <c r="H343" s="17">
        <v>342045</v>
      </c>
      <c r="I343" s="17">
        <v>287661</v>
      </c>
      <c r="J343" s="17">
        <v>240536</v>
      </c>
      <c r="K343" s="17">
        <v>413894</v>
      </c>
      <c r="L343" s="17">
        <v>389704</v>
      </c>
      <c r="M343" s="17">
        <v>292137</v>
      </c>
      <c r="N343" s="17">
        <v>464825</v>
      </c>
      <c r="O343" s="17">
        <v>383984</v>
      </c>
      <c r="P343" s="17">
        <v>376404</v>
      </c>
      <c r="Q343" s="125">
        <f>SUM(P343/O343*100)</f>
        <v>98.02595941497563</v>
      </c>
      <c r="R343" s="129">
        <v>580000</v>
      </c>
    </row>
    <row r="344" spans="1:18" ht="12.75">
      <c r="A344" s="33" t="s">
        <v>27</v>
      </c>
      <c r="B344" s="34" t="s">
        <v>43</v>
      </c>
      <c r="C344" s="32" t="s">
        <v>31</v>
      </c>
      <c r="D344" s="32"/>
      <c r="E344" s="32">
        <v>0</v>
      </c>
      <c r="F344" s="21"/>
      <c r="G344" s="17"/>
      <c r="H344" s="17"/>
      <c r="I344" s="17"/>
      <c r="J344" s="17"/>
      <c r="K344" s="17">
        <v>0</v>
      </c>
      <c r="L344" s="17">
        <v>1765</v>
      </c>
      <c r="M344" s="17">
        <v>1662</v>
      </c>
      <c r="N344" s="17">
        <v>0</v>
      </c>
      <c r="O344" s="17">
        <v>83040</v>
      </c>
      <c r="P344" s="17">
        <v>2400</v>
      </c>
      <c r="Q344" s="125">
        <f>SUM(P344/O344*100)</f>
        <v>2.8901734104046244</v>
      </c>
      <c r="R344" s="129">
        <v>16500</v>
      </c>
    </row>
    <row r="345" spans="1:18" ht="12.75">
      <c r="A345" s="33"/>
      <c r="B345" s="48" t="s">
        <v>14</v>
      </c>
      <c r="C345" s="32" t="s">
        <v>102</v>
      </c>
      <c r="D345" s="48">
        <f aca="true" t="shared" si="21" ref="D345:K345">SUM(D342:D344)</f>
        <v>337066</v>
      </c>
      <c r="E345" s="48">
        <f t="shared" si="21"/>
        <v>337066</v>
      </c>
      <c r="F345" s="15">
        <f>SUM(F342:F344)</f>
        <v>423418</v>
      </c>
      <c r="G345" s="15">
        <f t="shared" si="21"/>
        <v>408546</v>
      </c>
      <c r="H345" s="15">
        <f t="shared" si="21"/>
        <v>429030</v>
      </c>
      <c r="I345" s="15">
        <f t="shared" si="21"/>
        <v>411527</v>
      </c>
      <c r="J345" s="15">
        <f t="shared" si="21"/>
        <v>350524</v>
      </c>
      <c r="K345" s="15">
        <f t="shared" si="21"/>
        <v>479887</v>
      </c>
      <c r="L345" s="15">
        <f>SUM(L342:L344)</f>
        <v>480095</v>
      </c>
      <c r="M345" s="15">
        <f>SUM(M342:M344)</f>
        <v>381605</v>
      </c>
      <c r="N345" s="15">
        <f>SUM(N342:N344)</f>
        <v>541524</v>
      </c>
      <c r="O345" s="15">
        <f>SUM(O342:O344)</f>
        <v>637676</v>
      </c>
      <c r="P345" s="15">
        <f>SUM(P342:P344)</f>
        <v>544839</v>
      </c>
      <c r="Q345" s="126">
        <f>SUM(P345/O345*100)</f>
        <v>85.44135266185336</v>
      </c>
      <c r="R345" s="15">
        <f>SUM(R342:R344)</f>
        <v>1003508</v>
      </c>
    </row>
    <row r="346" spans="1:18" ht="24" hidden="1">
      <c r="A346" s="136"/>
      <c r="B346" s="53" t="s">
        <v>103</v>
      </c>
      <c r="C346" s="137"/>
      <c r="D346" s="85"/>
      <c r="E346" s="138"/>
      <c r="F346" s="17"/>
      <c r="G346" s="21"/>
      <c r="H346" s="17"/>
      <c r="I346" s="17"/>
      <c r="J346" s="17"/>
      <c r="K346" s="17"/>
      <c r="L346" s="17"/>
      <c r="M346" s="17"/>
      <c r="N346" s="17"/>
      <c r="O346" s="17"/>
      <c r="P346" s="17"/>
      <c r="Q346" s="125"/>
      <c r="R346" s="129"/>
    </row>
    <row r="347" spans="1:18" ht="24" hidden="1">
      <c r="A347" s="136"/>
      <c r="B347" s="40" t="s">
        <v>160</v>
      </c>
      <c r="C347" s="137"/>
      <c r="D347" s="85"/>
      <c r="E347" s="138"/>
      <c r="F347" s="15"/>
      <c r="G347" s="21"/>
      <c r="H347" s="17"/>
      <c r="I347" s="17"/>
      <c r="J347" s="17"/>
      <c r="K347" s="17"/>
      <c r="L347" s="17"/>
      <c r="M347" s="17"/>
      <c r="N347" s="17"/>
      <c r="O347" s="17"/>
      <c r="P347" s="17"/>
      <c r="Q347" s="125"/>
      <c r="R347" s="129"/>
    </row>
    <row r="348" spans="1:18" ht="12.75" hidden="1">
      <c r="A348" s="33" t="s">
        <v>98</v>
      </c>
      <c r="B348" s="34" t="s">
        <v>99</v>
      </c>
      <c r="C348" s="32" t="s">
        <v>104</v>
      </c>
      <c r="D348" s="32">
        <v>55000</v>
      </c>
      <c r="E348" s="32">
        <v>54852</v>
      </c>
      <c r="F348" s="21">
        <v>40084</v>
      </c>
      <c r="G348" s="17">
        <v>44750</v>
      </c>
      <c r="H348" s="17">
        <v>37969</v>
      </c>
      <c r="I348" s="17">
        <v>46471</v>
      </c>
      <c r="J348" s="17">
        <v>46453</v>
      </c>
      <c r="K348" s="17">
        <v>48304</v>
      </c>
      <c r="L348" s="17">
        <v>53461</v>
      </c>
      <c r="M348" s="17">
        <v>52936</v>
      </c>
      <c r="N348" s="17">
        <v>51750</v>
      </c>
      <c r="O348" s="17">
        <v>42622</v>
      </c>
      <c r="P348" s="17">
        <v>41915</v>
      </c>
      <c r="Q348" s="125">
        <f>SUM(P348/O348*100)</f>
        <v>98.34123222748815</v>
      </c>
      <c r="R348" s="129">
        <v>0</v>
      </c>
    </row>
    <row r="349" spans="1:18" ht="12.75" hidden="1">
      <c r="A349" s="33"/>
      <c r="B349" s="34" t="s">
        <v>23</v>
      </c>
      <c r="C349" s="32" t="s">
        <v>105</v>
      </c>
      <c r="D349" s="32"/>
      <c r="E349" s="32">
        <v>148</v>
      </c>
      <c r="F349" s="21"/>
      <c r="G349" s="17"/>
      <c r="H349" s="17">
        <v>0</v>
      </c>
      <c r="I349" s="17">
        <v>1270</v>
      </c>
      <c r="J349" s="17">
        <v>1066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25"/>
      <c r="R349" s="129"/>
    </row>
    <row r="350" spans="1:18" ht="12.75" hidden="1">
      <c r="A350" s="33"/>
      <c r="B350" s="48" t="s">
        <v>14</v>
      </c>
      <c r="C350" s="32" t="s">
        <v>106</v>
      </c>
      <c r="D350" s="48">
        <v>55000</v>
      </c>
      <c r="E350" s="48">
        <f>SUM(E348:E349)</f>
        <v>55000</v>
      </c>
      <c r="F350" s="15">
        <v>40084</v>
      </c>
      <c r="G350" s="15">
        <f aca="true" t="shared" si="22" ref="G350:P350">SUM(G348:G349)</f>
        <v>44750</v>
      </c>
      <c r="H350" s="15">
        <f t="shared" si="22"/>
        <v>37969</v>
      </c>
      <c r="I350" s="15">
        <f t="shared" si="22"/>
        <v>47741</v>
      </c>
      <c r="J350" s="15">
        <f t="shared" si="22"/>
        <v>47519</v>
      </c>
      <c r="K350" s="15">
        <f t="shared" si="22"/>
        <v>48304</v>
      </c>
      <c r="L350" s="15">
        <f t="shared" si="22"/>
        <v>53461</v>
      </c>
      <c r="M350" s="15">
        <f t="shared" si="22"/>
        <v>52936</v>
      </c>
      <c r="N350" s="15">
        <f t="shared" si="22"/>
        <v>51750</v>
      </c>
      <c r="O350" s="15">
        <f t="shared" si="22"/>
        <v>42622</v>
      </c>
      <c r="P350" s="15">
        <f t="shared" si="22"/>
        <v>41915</v>
      </c>
      <c r="Q350" s="126">
        <f>SUM(P350/O350*100)</f>
        <v>98.34123222748815</v>
      </c>
      <c r="R350" s="15">
        <f>SUM(R348:R349)</f>
        <v>0</v>
      </c>
    </row>
    <row r="351" spans="1:18" ht="12.75">
      <c r="A351" s="33"/>
      <c r="B351" s="48"/>
      <c r="C351" s="66"/>
      <c r="D351" s="61"/>
      <c r="E351" s="61"/>
      <c r="F351" s="15"/>
      <c r="G351" s="16"/>
      <c r="H351" s="15"/>
      <c r="I351" s="15"/>
      <c r="J351" s="15"/>
      <c r="K351" s="15"/>
      <c r="L351" s="15"/>
      <c r="M351" s="15"/>
      <c r="N351" s="15"/>
      <c r="O351" s="15"/>
      <c r="P351" s="15"/>
      <c r="Q351" s="125"/>
      <c r="R351" s="129"/>
    </row>
    <row r="352" spans="1:18" ht="12.75">
      <c r="A352" s="33"/>
      <c r="B352" s="48" t="s">
        <v>228</v>
      </c>
      <c r="C352" s="66"/>
      <c r="D352" s="61"/>
      <c r="E352" s="61"/>
      <c r="F352" s="15"/>
      <c r="G352" s="16"/>
      <c r="H352" s="15"/>
      <c r="I352" s="15"/>
      <c r="J352" s="15"/>
      <c r="K352" s="15"/>
      <c r="L352" s="15"/>
      <c r="M352" s="15"/>
      <c r="N352" s="15"/>
      <c r="O352" s="15"/>
      <c r="P352" s="15"/>
      <c r="Q352" s="125"/>
      <c r="R352" s="129"/>
    </row>
    <row r="353" spans="1:18" ht="12.75">
      <c r="A353" s="33" t="s">
        <v>98</v>
      </c>
      <c r="B353" s="34" t="s">
        <v>99</v>
      </c>
      <c r="C353" s="66"/>
      <c r="D353" s="61"/>
      <c r="E353" s="61"/>
      <c r="F353" s="15"/>
      <c r="G353" s="16"/>
      <c r="H353" s="15"/>
      <c r="I353" s="15"/>
      <c r="J353" s="15"/>
      <c r="K353" s="15"/>
      <c r="L353" s="15"/>
      <c r="M353" s="15"/>
      <c r="N353" s="15">
        <v>0</v>
      </c>
      <c r="O353" s="15"/>
      <c r="P353" s="15"/>
      <c r="Q353" s="125"/>
      <c r="R353" s="129"/>
    </row>
    <row r="354" spans="1:18" ht="12.75">
      <c r="A354" s="33"/>
      <c r="B354" s="32" t="s">
        <v>25</v>
      </c>
      <c r="C354" s="66"/>
      <c r="D354" s="61"/>
      <c r="E354" s="61"/>
      <c r="F354" s="15"/>
      <c r="G354" s="16"/>
      <c r="H354" s="17">
        <v>0</v>
      </c>
      <c r="I354" s="17">
        <v>9899</v>
      </c>
      <c r="J354" s="17">
        <v>9899</v>
      </c>
      <c r="K354" s="17">
        <v>0</v>
      </c>
      <c r="L354" s="17">
        <v>14975</v>
      </c>
      <c r="M354" s="17">
        <v>14736</v>
      </c>
      <c r="N354" s="17">
        <v>239</v>
      </c>
      <c r="O354" s="17">
        <v>22529</v>
      </c>
      <c r="P354" s="17">
        <v>22529</v>
      </c>
      <c r="Q354" s="125">
        <f>SUM(P354/O354*100)</f>
        <v>100</v>
      </c>
      <c r="R354" s="129">
        <v>15000</v>
      </c>
    </row>
    <row r="355" spans="1:18" ht="12.75">
      <c r="A355" s="33" t="s">
        <v>176</v>
      </c>
      <c r="B355" s="32" t="s">
        <v>43</v>
      </c>
      <c r="C355" s="66"/>
      <c r="D355" s="61"/>
      <c r="E355" s="61"/>
      <c r="F355" s="15"/>
      <c r="G355" s="16"/>
      <c r="H355" s="17"/>
      <c r="I355" s="17"/>
      <c r="J355" s="17"/>
      <c r="K355" s="17"/>
      <c r="L355" s="17">
        <v>2214</v>
      </c>
      <c r="M355" s="17">
        <v>2214</v>
      </c>
      <c r="N355" s="17">
        <v>27000</v>
      </c>
      <c r="O355" s="17">
        <v>170746</v>
      </c>
      <c r="P355" s="17">
        <v>170746</v>
      </c>
      <c r="Q355" s="125">
        <f>SUM(P355/O355*100)</f>
        <v>100</v>
      </c>
      <c r="R355" s="129">
        <v>0</v>
      </c>
    </row>
    <row r="356" spans="1:18" ht="12.75">
      <c r="A356" s="33"/>
      <c r="B356" s="48" t="s">
        <v>171</v>
      </c>
      <c r="C356" s="66"/>
      <c r="D356" s="61"/>
      <c r="E356" s="61"/>
      <c r="F356" s="15"/>
      <c r="G356" s="16"/>
      <c r="H356" s="15">
        <v>0</v>
      </c>
      <c r="I356" s="15">
        <v>9899</v>
      </c>
      <c r="J356" s="15">
        <v>9899</v>
      </c>
      <c r="K356" s="15">
        <v>0</v>
      </c>
      <c r="L356" s="15">
        <f>SUM(L354:L355)</f>
        <v>17189</v>
      </c>
      <c r="M356" s="15">
        <f>SUM(M354:M355)</f>
        <v>16950</v>
      </c>
      <c r="N356" s="15">
        <f>SUM(N354:N355)</f>
        <v>27239</v>
      </c>
      <c r="O356" s="15">
        <f>SUM(O354:O355)</f>
        <v>193275</v>
      </c>
      <c r="P356" s="15">
        <f>SUM(P354:P355)</f>
        <v>193275</v>
      </c>
      <c r="Q356" s="126">
        <f>SUM(P356/O356*100)</f>
        <v>100</v>
      </c>
      <c r="R356" s="15">
        <f>SUM(R354:R355)</f>
        <v>15000</v>
      </c>
    </row>
    <row r="357" spans="1:18" ht="12.75" customHeight="1" hidden="1">
      <c r="A357" s="33"/>
      <c r="B357" s="48"/>
      <c r="C357" s="66"/>
      <c r="D357" s="61"/>
      <c r="E357" s="61"/>
      <c r="F357" s="15"/>
      <c r="G357" s="16"/>
      <c r="H357" s="15"/>
      <c r="I357" s="15"/>
      <c r="J357" s="15"/>
      <c r="K357" s="15"/>
      <c r="L357" s="15"/>
      <c r="M357" s="15"/>
      <c r="N357" s="15"/>
      <c r="O357" s="15"/>
      <c r="P357" s="15"/>
      <c r="Q357" s="125" t="e">
        <f>SUM(P357/O357*100)</f>
        <v>#DIV/0!</v>
      </c>
      <c r="R357" s="129"/>
    </row>
    <row r="358" spans="1:18" ht="12.75">
      <c r="A358" s="33"/>
      <c r="B358" s="48"/>
      <c r="C358" s="66"/>
      <c r="D358" s="61"/>
      <c r="E358" s="61"/>
      <c r="F358" s="15"/>
      <c r="G358" s="16"/>
      <c r="H358" s="15"/>
      <c r="I358" s="15"/>
      <c r="J358" s="15"/>
      <c r="K358" s="15"/>
      <c r="L358" s="15"/>
      <c r="M358" s="15"/>
      <c r="N358" s="15"/>
      <c r="O358" s="15"/>
      <c r="P358" s="15"/>
      <c r="Q358" s="125"/>
      <c r="R358" s="129"/>
    </row>
    <row r="359" spans="1:18" ht="12.75">
      <c r="A359" s="148"/>
      <c r="B359" s="118" t="s">
        <v>107</v>
      </c>
      <c r="C359" s="149"/>
      <c r="D359" s="85"/>
      <c r="E359" s="138"/>
      <c r="F359" s="17"/>
      <c r="G359" s="21"/>
      <c r="H359" s="17"/>
      <c r="I359" s="17"/>
      <c r="J359" s="17"/>
      <c r="K359" s="17"/>
      <c r="L359" s="17"/>
      <c r="M359" s="17"/>
      <c r="N359" s="17"/>
      <c r="O359" s="17"/>
      <c r="P359" s="17"/>
      <c r="Q359" s="125"/>
      <c r="R359" s="129"/>
    </row>
    <row r="360" spans="1:18" ht="12.75">
      <c r="A360" s="148"/>
      <c r="B360" s="44" t="s">
        <v>161</v>
      </c>
      <c r="C360" s="149"/>
      <c r="D360" s="85"/>
      <c r="E360" s="138"/>
      <c r="F360" s="17"/>
      <c r="G360" s="21"/>
      <c r="H360" s="17"/>
      <c r="I360" s="17"/>
      <c r="J360" s="17"/>
      <c r="K360" s="17"/>
      <c r="L360" s="17"/>
      <c r="M360" s="17"/>
      <c r="N360" s="17"/>
      <c r="O360" s="17"/>
      <c r="P360" s="17"/>
      <c r="Q360" s="125"/>
      <c r="R360" s="129"/>
    </row>
    <row r="361" spans="1:18" ht="12.75">
      <c r="A361" s="33" t="s">
        <v>144</v>
      </c>
      <c r="B361" s="34" t="s">
        <v>17</v>
      </c>
      <c r="C361" s="32"/>
      <c r="D361" s="32"/>
      <c r="E361" s="32">
        <v>395</v>
      </c>
      <c r="F361" s="17">
        <v>570</v>
      </c>
      <c r="G361" s="17">
        <v>515</v>
      </c>
      <c r="H361" s="17">
        <v>0</v>
      </c>
      <c r="I361" s="17">
        <v>160</v>
      </c>
      <c r="J361" s="17">
        <v>99</v>
      </c>
      <c r="K361" s="17">
        <v>1000</v>
      </c>
      <c r="L361" s="17">
        <v>1330</v>
      </c>
      <c r="M361" s="17">
        <v>1281</v>
      </c>
      <c r="N361" s="17">
        <v>1000</v>
      </c>
      <c r="O361" s="17">
        <v>1035</v>
      </c>
      <c r="P361" s="17">
        <v>731</v>
      </c>
      <c r="Q361" s="125">
        <f>SUM(P361/O361*100)</f>
        <v>70.6280193236715</v>
      </c>
      <c r="R361" s="129">
        <v>1000</v>
      </c>
    </row>
    <row r="362" spans="1:18" ht="12.75">
      <c r="A362" s="33"/>
      <c r="B362" s="34" t="s">
        <v>25</v>
      </c>
      <c r="C362" s="32"/>
      <c r="D362" s="32">
        <v>6000</v>
      </c>
      <c r="E362" s="32">
        <v>3545</v>
      </c>
      <c r="F362" s="17">
        <v>4500</v>
      </c>
      <c r="G362" s="17">
        <v>2832</v>
      </c>
      <c r="H362" s="17">
        <v>8000</v>
      </c>
      <c r="I362" s="17">
        <v>16258</v>
      </c>
      <c r="J362" s="17">
        <v>16257</v>
      </c>
      <c r="K362" s="17">
        <v>17000</v>
      </c>
      <c r="L362" s="17">
        <v>43119</v>
      </c>
      <c r="M362" s="17">
        <v>43116</v>
      </c>
      <c r="N362" s="17">
        <v>30000</v>
      </c>
      <c r="O362" s="17">
        <v>44360</v>
      </c>
      <c r="P362" s="17">
        <v>44360</v>
      </c>
      <c r="Q362" s="125">
        <f>SUM(P362/O362*100)</f>
        <v>100</v>
      </c>
      <c r="R362" s="129">
        <v>30000</v>
      </c>
    </row>
    <row r="363" spans="1:18" ht="12.75">
      <c r="A363" s="33" t="s">
        <v>41</v>
      </c>
      <c r="B363" s="34" t="s">
        <v>42</v>
      </c>
      <c r="C363" s="32" t="s">
        <v>108</v>
      </c>
      <c r="D363" s="32">
        <v>16000</v>
      </c>
      <c r="E363" s="32">
        <v>16600</v>
      </c>
      <c r="F363" s="21">
        <v>18600</v>
      </c>
      <c r="G363" s="17">
        <v>17100</v>
      </c>
      <c r="H363" s="17">
        <v>22500</v>
      </c>
      <c r="I363" s="17">
        <v>21985</v>
      </c>
      <c r="J363" s="17">
        <v>21985</v>
      </c>
      <c r="K363" s="17">
        <v>33000</v>
      </c>
      <c r="L363" s="17">
        <v>37160</v>
      </c>
      <c r="M363" s="17">
        <v>37156</v>
      </c>
      <c r="N363" s="17">
        <v>37000</v>
      </c>
      <c r="O363" s="17">
        <v>45142</v>
      </c>
      <c r="P363" s="17">
        <v>45142</v>
      </c>
      <c r="Q363" s="125">
        <f>SUM(P363/O363*100)</f>
        <v>100</v>
      </c>
      <c r="R363" s="129">
        <v>110000</v>
      </c>
    </row>
    <row r="364" spans="1:18" ht="12.75">
      <c r="A364" s="33" t="s">
        <v>27</v>
      </c>
      <c r="B364" s="34" t="s">
        <v>43</v>
      </c>
      <c r="C364" s="32"/>
      <c r="D364" s="32"/>
      <c r="E364" s="32"/>
      <c r="F364" s="21"/>
      <c r="G364" s="17"/>
      <c r="H364" s="17"/>
      <c r="I364" s="17"/>
      <c r="J364" s="17"/>
      <c r="K364" s="17">
        <v>3000</v>
      </c>
      <c r="L364" s="17">
        <v>14000</v>
      </c>
      <c r="M364" s="17">
        <v>14004</v>
      </c>
      <c r="N364" s="17">
        <v>0</v>
      </c>
      <c r="O364" s="17">
        <v>9558</v>
      </c>
      <c r="P364" s="17">
        <v>8400</v>
      </c>
      <c r="Q364" s="125"/>
      <c r="R364" s="129"/>
    </row>
    <row r="365" spans="1:18" ht="12.75">
      <c r="A365" s="33"/>
      <c r="B365" s="48" t="s">
        <v>14</v>
      </c>
      <c r="C365" s="48" t="s">
        <v>109</v>
      </c>
      <c r="D365" s="48">
        <v>22000</v>
      </c>
      <c r="E365" s="48">
        <f aca="true" t="shared" si="23" ref="E365:K365">SUM(E361:E364)</f>
        <v>20540</v>
      </c>
      <c r="F365" s="15">
        <f t="shared" si="23"/>
        <v>23670</v>
      </c>
      <c r="G365" s="15">
        <f t="shared" si="23"/>
        <v>20447</v>
      </c>
      <c r="H365" s="15">
        <f t="shared" si="23"/>
        <v>30500</v>
      </c>
      <c r="I365" s="15">
        <f t="shared" si="23"/>
        <v>38403</v>
      </c>
      <c r="J365" s="15">
        <f t="shared" si="23"/>
        <v>38341</v>
      </c>
      <c r="K365" s="15">
        <f t="shared" si="23"/>
        <v>54000</v>
      </c>
      <c r="L365" s="15">
        <f>SUM(L361:L364)</f>
        <v>95609</v>
      </c>
      <c r="M365" s="15">
        <f>SUM(M361:M364)</f>
        <v>95557</v>
      </c>
      <c r="N365" s="15">
        <f>SUM(N361:N364)</f>
        <v>68000</v>
      </c>
      <c r="O365" s="15">
        <f>SUM(O361:O364)</f>
        <v>100095</v>
      </c>
      <c r="P365" s="15">
        <f>SUM(P361:P364)</f>
        <v>98633</v>
      </c>
      <c r="Q365" s="126">
        <f>SUM(P365/O365*100)</f>
        <v>98.53938758179729</v>
      </c>
      <c r="R365" s="15">
        <f>SUM(R361:R364)</f>
        <v>141000</v>
      </c>
    </row>
    <row r="366" spans="1:18" ht="12.75">
      <c r="A366" s="136"/>
      <c r="B366" s="53" t="s">
        <v>162</v>
      </c>
      <c r="C366" s="137"/>
      <c r="D366" s="85"/>
      <c r="E366" s="138"/>
      <c r="F366" s="17"/>
      <c r="G366" s="21"/>
      <c r="H366" s="17"/>
      <c r="I366" s="17"/>
      <c r="J366" s="17"/>
      <c r="K366" s="17"/>
      <c r="L366" s="17"/>
      <c r="M366" s="17"/>
      <c r="N366" s="17"/>
      <c r="O366" s="17"/>
      <c r="P366" s="17"/>
      <c r="Q366" s="125"/>
      <c r="R366" s="129"/>
    </row>
    <row r="367" spans="1:18" ht="24">
      <c r="A367" s="136"/>
      <c r="B367" s="41" t="s">
        <v>110</v>
      </c>
      <c r="C367" s="137"/>
      <c r="D367" s="85"/>
      <c r="E367" s="138"/>
      <c r="F367" s="17"/>
      <c r="G367" s="21"/>
      <c r="H367" s="17"/>
      <c r="I367" s="17"/>
      <c r="J367" s="17"/>
      <c r="K367" s="17"/>
      <c r="L367" s="17"/>
      <c r="M367" s="17"/>
      <c r="N367" s="17"/>
      <c r="O367" s="17"/>
      <c r="P367" s="17"/>
      <c r="Q367" s="125"/>
      <c r="R367" s="129"/>
    </row>
    <row r="368" spans="1:18" ht="12.75">
      <c r="A368" s="33" t="s">
        <v>92</v>
      </c>
      <c r="B368" s="34" t="s">
        <v>99</v>
      </c>
      <c r="C368" s="32" t="s">
        <v>111</v>
      </c>
      <c r="D368" s="32">
        <v>800</v>
      </c>
      <c r="E368" s="32">
        <v>1145</v>
      </c>
      <c r="F368" s="17">
        <v>1210</v>
      </c>
      <c r="G368" s="17">
        <v>1077</v>
      </c>
      <c r="H368" s="17">
        <v>1000</v>
      </c>
      <c r="I368" s="17">
        <v>790</v>
      </c>
      <c r="J368" s="17">
        <v>895</v>
      </c>
      <c r="K368" s="17">
        <v>1000</v>
      </c>
      <c r="L368" s="17">
        <v>1100</v>
      </c>
      <c r="M368" s="17">
        <v>1041</v>
      </c>
      <c r="N368" s="17">
        <v>1000</v>
      </c>
      <c r="O368" s="17">
        <v>1040</v>
      </c>
      <c r="P368" s="17">
        <v>313</v>
      </c>
      <c r="Q368" s="125">
        <f>SUM(P368/O368*100)</f>
        <v>30.096153846153843</v>
      </c>
      <c r="R368" s="129">
        <v>0</v>
      </c>
    </row>
    <row r="369" spans="1:18" ht="12.75">
      <c r="A369" s="33"/>
      <c r="B369" s="34" t="s">
        <v>25</v>
      </c>
      <c r="C369" s="32" t="s">
        <v>112</v>
      </c>
      <c r="D369" s="32">
        <v>1500</v>
      </c>
      <c r="E369" s="32">
        <v>1452</v>
      </c>
      <c r="F369" s="21">
        <v>1700</v>
      </c>
      <c r="G369" s="17">
        <v>5411</v>
      </c>
      <c r="H369" s="17">
        <v>6000</v>
      </c>
      <c r="I369" s="17">
        <v>6210</v>
      </c>
      <c r="J369" s="17">
        <v>5236</v>
      </c>
      <c r="K369" s="17">
        <v>6000</v>
      </c>
      <c r="L369" s="17">
        <v>6700</v>
      </c>
      <c r="M369" s="17">
        <v>6634</v>
      </c>
      <c r="N369" s="17">
        <v>6800</v>
      </c>
      <c r="O369" s="17">
        <v>8060</v>
      </c>
      <c r="P369" s="17">
        <v>6606</v>
      </c>
      <c r="Q369" s="125">
        <f>SUM(P369/O369*100)</f>
        <v>81.96029776674938</v>
      </c>
      <c r="R369" s="129">
        <v>4000</v>
      </c>
    </row>
    <row r="370" spans="1:18" ht="12.75">
      <c r="A370" s="33" t="s">
        <v>27</v>
      </c>
      <c r="B370" s="34" t="s">
        <v>43</v>
      </c>
      <c r="C370" s="32" t="s">
        <v>113</v>
      </c>
      <c r="D370" s="32">
        <v>18000</v>
      </c>
      <c r="E370" s="32">
        <v>13061</v>
      </c>
      <c r="F370" s="28">
        <v>7000</v>
      </c>
      <c r="G370" s="17">
        <v>5000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25"/>
      <c r="R370" s="129"/>
    </row>
    <row r="371" spans="1:18" ht="12.75">
      <c r="A371" s="33"/>
      <c r="B371" s="48" t="s">
        <v>14</v>
      </c>
      <c r="C371" s="48" t="s">
        <v>114</v>
      </c>
      <c r="D371" s="48">
        <f aca="true" t="shared" si="24" ref="D371:K371">SUM(D368:D370)</f>
        <v>20300</v>
      </c>
      <c r="E371" s="48">
        <f t="shared" si="24"/>
        <v>15658</v>
      </c>
      <c r="F371" s="12">
        <f>SUM(F368:F370)</f>
        <v>9910</v>
      </c>
      <c r="G371" s="15">
        <f t="shared" si="24"/>
        <v>11488</v>
      </c>
      <c r="H371" s="15">
        <f t="shared" si="24"/>
        <v>7000</v>
      </c>
      <c r="I371" s="15">
        <f t="shared" si="24"/>
        <v>7000</v>
      </c>
      <c r="J371" s="15">
        <f t="shared" si="24"/>
        <v>6131</v>
      </c>
      <c r="K371" s="15">
        <f t="shared" si="24"/>
        <v>7000</v>
      </c>
      <c r="L371" s="15">
        <f>SUM(L368:L370)</f>
        <v>7800</v>
      </c>
      <c r="M371" s="15">
        <f>SUM(M368:M370)</f>
        <v>7675</v>
      </c>
      <c r="N371" s="15">
        <f>SUM(N368:N370)</f>
        <v>7800</v>
      </c>
      <c r="O371" s="15">
        <f>SUM(O368:O370)</f>
        <v>9100</v>
      </c>
      <c r="P371" s="15">
        <f>SUM(P368:P370)</f>
        <v>6919</v>
      </c>
      <c r="Q371" s="126">
        <f>SUM(P371/O371*100)</f>
        <v>76.03296703296704</v>
      </c>
      <c r="R371" s="15">
        <f>SUM(R368:R370)</f>
        <v>4000</v>
      </c>
    </row>
    <row r="372" spans="1:18" ht="12.75">
      <c r="A372" s="39"/>
      <c r="B372" s="53"/>
      <c r="C372" s="65"/>
      <c r="D372" s="66"/>
      <c r="E372" s="66"/>
      <c r="F372" s="21"/>
      <c r="G372" s="21"/>
      <c r="H372" s="17"/>
      <c r="I372" s="17"/>
      <c r="J372" s="17"/>
      <c r="K372" s="17"/>
      <c r="L372" s="17"/>
      <c r="M372" s="17"/>
      <c r="N372" s="17"/>
      <c r="O372" s="17"/>
      <c r="P372" s="17"/>
      <c r="Q372" s="125"/>
      <c r="R372" s="129"/>
    </row>
    <row r="373" spans="1:18" ht="62.25" customHeight="1" hidden="1">
      <c r="A373" s="148"/>
      <c r="B373" s="145"/>
      <c r="C373" s="139"/>
      <c r="D373" s="89"/>
      <c r="E373" s="140"/>
      <c r="F373" s="17"/>
      <c r="G373" s="28"/>
      <c r="H373" s="17"/>
      <c r="I373" s="17"/>
      <c r="J373" s="17"/>
      <c r="K373" s="17"/>
      <c r="L373" s="17"/>
      <c r="M373" s="17"/>
      <c r="N373" s="17"/>
      <c r="O373" s="17"/>
      <c r="P373" s="17"/>
      <c r="Q373" s="125"/>
      <c r="R373" s="129"/>
    </row>
    <row r="374" spans="1:18" ht="12.75" hidden="1">
      <c r="A374" s="148"/>
      <c r="B374" s="145"/>
      <c r="C374" s="139"/>
      <c r="D374" s="89"/>
      <c r="E374" s="140"/>
      <c r="F374" s="17"/>
      <c r="G374" s="27"/>
      <c r="H374" s="17"/>
      <c r="I374" s="17"/>
      <c r="J374" s="17"/>
      <c r="K374" s="17"/>
      <c r="L374" s="17"/>
      <c r="M374" s="17"/>
      <c r="N374" s="17"/>
      <c r="O374" s="17"/>
      <c r="P374" s="17"/>
      <c r="Q374" s="125"/>
      <c r="R374" s="129"/>
    </row>
    <row r="375" spans="1:18" ht="13.5" customHeight="1" hidden="1" thickBot="1">
      <c r="A375" s="90"/>
      <c r="B375" s="91"/>
      <c r="C375" s="91"/>
      <c r="D375" s="92"/>
      <c r="E375" s="92"/>
      <c r="F375" s="15"/>
      <c r="G375" s="21"/>
      <c r="H375" s="17"/>
      <c r="I375" s="17"/>
      <c r="J375" s="17"/>
      <c r="K375" s="17"/>
      <c r="L375" s="17"/>
      <c r="M375" s="17"/>
      <c r="N375" s="17"/>
      <c r="O375" s="17"/>
      <c r="P375" s="17"/>
      <c r="Q375" s="125"/>
      <c r="R375" s="129"/>
    </row>
    <row r="376" spans="1:18" ht="12.75" hidden="1">
      <c r="A376" s="33"/>
      <c r="B376" s="34"/>
      <c r="C376" s="32"/>
      <c r="D376" s="32"/>
      <c r="E376" s="139"/>
      <c r="F376" s="1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25"/>
      <c r="R376" s="129"/>
    </row>
    <row r="377" spans="1:18" ht="12.75" hidden="1">
      <c r="A377" s="33"/>
      <c r="B377" s="34"/>
      <c r="C377" s="32"/>
      <c r="D377" s="32"/>
      <c r="E377" s="139"/>
      <c r="F377" s="1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25"/>
      <c r="R377" s="129"/>
    </row>
    <row r="378" spans="1:18" ht="12.75" hidden="1">
      <c r="A378" s="33"/>
      <c r="B378" s="48"/>
      <c r="C378" s="48"/>
      <c r="D378" s="48"/>
      <c r="E378" s="48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26"/>
      <c r="R378" s="15"/>
    </row>
    <row r="379" spans="1:18" ht="12.75" hidden="1">
      <c r="A379" s="33"/>
      <c r="B379" s="48"/>
      <c r="C379" s="61"/>
      <c r="D379" s="61"/>
      <c r="E379" s="61"/>
      <c r="F379" s="15"/>
      <c r="G379" s="16"/>
      <c r="H379" s="17"/>
      <c r="I379" s="17"/>
      <c r="J379" s="17"/>
      <c r="K379" s="17"/>
      <c r="L379" s="17"/>
      <c r="M379" s="17"/>
      <c r="N379" s="17"/>
      <c r="O379" s="17"/>
      <c r="P379" s="17"/>
      <c r="Q379" s="125"/>
      <c r="R379" s="129"/>
    </row>
    <row r="380" spans="1:18" ht="24" hidden="1">
      <c r="A380" s="33"/>
      <c r="B380" s="94" t="s">
        <v>153</v>
      </c>
      <c r="C380" s="88"/>
      <c r="D380" s="61"/>
      <c r="E380" s="61"/>
      <c r="F380" s="16"/>
      <c r="G380" s="16"/>
      <c r="H380" s="17"/>
      <c r="I380" s="17"/>
      <c r="J380" s="17"/>
      <c r="K380" s="17"/>
      <c r="L380" s="17"/>
      <c r="M380" s="17"/>
      <c r="N380" s="17"/>
      <c r="O380" s="17"/>
      <c r="P380" s="17"/>
      <c r="Q380" s="125"/>
      <c r="R380" s="129"/>
    </row>
    <row r="381" spans="1:18" ht="12.75" hidden="1">
      <c r="A381" s="33">
        <v>4300</v>
      </c>
      <c r="B381" s="32" t="s">
        <v>42</v>
      </c>
      <c r="C381" s="48"/>
      <c r="D381" s="32">
        <v>3000</v>
      </c>
      <c r="E381" s="32">
        <v>1500</v>
      </c>
      <c r="F381" s="21">
        <v>3600</v>
      </c>
      <c r="G381" s="17">
        <v>0</v>
      </c>
      <c r="H381" s="17">
        <v>3600</v>
      </c>
      <c r="I381" s="17">
        <v>250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25"/>
      <c r="R381" s="129"/>
    </row>
    <row r="382" spans="1:18" ht="12.75" hidden="1">
      <c r="A382" s="33"/>
      <c r="B382" s="48" t="s">
        <v>14</v>
      </c>
      <c r="C382" s="48"/>
      <c r="D382" s="48">
        <v>3000</v>
      </c>
      <c r="E382" s="48">
        <v>1500</v>
      </c>
      <c r="F382" s="15">
        <v>3600</v>
      </c>
      <c r="G382" s="15">
        <v>0</v>
      </c>
      <c r="H382" s="15">
        <v>3600</v>
      </c>
      <c r="I382" s="15">
        <v>250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25"/>
      <c r="R382" s="129"/>
    </row>
    <row r="383" spans="1:18" ht="12.75">
      <c r="A383" s="35"/>
      <c r="B383" s="55"/>
      <c r="C383" s="55"/>
      <c r="D383" s="62"/>
      <c r="E383" s="62"/>
      <c r="F383" s="17"/>
      <c r="G383" s="16"/>
      <c r="H383" s="17"/>
      <c r="I383" s="17"/>
      <c r="J383" s="17"/>
      <c r="K383" s="17"/>
      <c r="L383" s="17"/>
      <c r="M383" s="17"/>
      <c r="N383" s="17"/>
      <c r="O383" s="17"/>
      <c r="P383" s="17"/>
      <c r="Q383" s="125"/>
      <c r="R383" s="129"/>
    </row>
    <row r="384" spans="1:18" ht="12.75">
      <c r="A384" s="39"/>
      <c r="B384" s="53" t="s">
        <v>115</v>
      </c>
      <c r="C384" s="65"/>
      <c r="D384" s="66"/>
      <c r="E384" s="66"/>
      <c r="F384" s="17"/>
      <c r="G384" s="21"/>
      <c r="H384" s="17"/>
      <c r="I384" s="17"/>
      <c r="J384" s="17"/>
      <c r="K384" s="17"/>
      <c r="L384" s="17"/>
      <c r="M384" s="17"/>
      <c r="N384" s="17"/>
      <c r="O384" s="17"/>
      <c r="P384" s="17"/>
      <c r="Q384" s="125"/>
      <c r="R384" s="129"/>
    </row>
    <row r="385" spans="1:18" ht="12.75">
      <c r="A385" s="33" t="s">
        <v>92</v>
      </c>
      <c r="B385" s="34" t="s">
        <v>99</v>
      </c>
      <c r="C385" s="32" t="s">
        <v>116</v>
      </c>
      <c r="D385" s="32">
        <v>3400</v>
      </c>
      <c r="E385" s="32">
        <v>5227</v>
      </c>
      <c r="F385" s="17">
        <v>5300</v>
      </c>
      <c r="G385" s="17">
        <v>1429</v>
      </c>
      <c r="H385" s="17">
        <v>2000</v>
      </c>
      <c r="I385" s="17">
        <v>5179</v>
      </c>
      <c r="J385" s="17">
        <v>5171</v>
      </c>
      <c r="K385" s="17">
        <v>5000</v>
      </c>
      <c r="L385" s="17">
        <v>5000</v>
      </c>
      <c r="M385" s="17">
        <v>0</v>
      </c>
      <c r="N385" s="17">
        <v>0</v>
      </c>
      <c r="O385" s="17">
        <v>650</v>
      </c>
      <c r="P385" s="17">
        <v>603</v>
      </c>
      <c r="Q385" s="125">
        <f>SUM(P385/O385*100)</f>
        <v>92.76923076923077</v>
      </c>
      <c r="R385" s="129"/>
    </row>
    <row r="386" spans="1:18" ht="12.75">
      <c r="A386" s="33"/>
      <c r="B386" s="34" t="s">
        <v>23</v>
      </c>
      <c r="C386" s="32" t="s">
        <v>117</v>
      </c>
      <c r="D386" s="32">
        <v>41800</v>
      </c>
      <c r="E386" s="32">
        <v>26165</v>
      </c>
      <c r="F386" s="17">
        <v>20000</v>
      </c>
      <c r="G386" s="17">
        <v>27138</v>
      </c>
      <c r="H386" s="17">
        <v>27000</v>
      </c>
      <c r="I386" s="17">
        <v>53442</v>
      </c>
      <c r="J386" s="17">
        <v>53369</v>
      </c>
      <c r="K386" s="17">
        <v>50000</v>
      </c>
      <c r="L386" s="17">
        <v>43205</v>
      </c>
      <c r="M386" s="17">
        <v>29486</v>
      </c>
      <c r="N386" s="17">
        <v>30000</v>
      </c>
      <c r="O386" s="17">
        <v>1600</v>
      </c>
      <c r="P386" s="17">
        <v>1558</v>
      </c>
      <c r="Q386" s="125">
        <f>SUM(P386/O386*100)</f>
        <v>97.375</v>
      </c>
      <c r="R386" s="129">
        <v>96532</v>
      </c>
    </row>
    <row r="387" spans="1:18" ht="12.75">
      <c r="A387" s="33" t="s">
        <v>27</v>
      </c>
      <c r="B387" s="34" t="s">
        <v>28</v>
      </c>
      <c r="C387" s="32" t="s">
        <v>118</v>
      </c>
      <c r="D387" s="32">
        <v>65726</v>
      </c>
      <c r="E387" s="32">
        <v>79312</v>
      </c>
      <c r="F387" s="17">
        <v>73900</v>
      </c>
      <c r="G387" s="17">
        <v>82900</v>
      </c>
      <c r="H387" s="17">
        <v>48900</v>
      </c>
      <c r="I387" s="17">
        <v>48900</v>
      </c>
      <c r="J387" s="17">
        <v>48760</v>
      </c>
      <c r="K387" s="17">
        <v>57500</v>
      </c>
      <c r="L387" s="17">
        <v>57500</v>
      </c>
      <c r="M387" s="17">
        <v>57428</v>
      </c>
      <c r="N387" s="17">
        <v>65550</v>
      </c>
      <c r="O387" s="17">
        <v>95061</v>
      </c>
      <c r="P387" s="17">
        <v>59237</v>
      </c>
      <c r="Q387" s="125">
        <f>SUM(P387/O387*100)</f>
        <v>62.314724229705135</v>
      </c>
      <c r="R387" s="129">
        <v>0</v>
      </c>
    </row>
    <row r="388" spans="1:18" ht="12.75">
      <c r="A388" s="33"/>
      <c r="B388" s="93"/>
      <c r="C388" s="32"/>
      <c r="D388" s="32"/>
      <c r="E388" s="32"/>
      <c r="F388" s="21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25"/>
      <c r="R388" s="129"/>
    </row>
    <row r="389" spans="1:18" ht="12.75">
      <c r="A389" s="33"/>
      <c r="B389" s="94" t="s">
        <v>14</v>
      </c>
      <c r="C389" s="48" t="s">
        <v>119</v>
      </c>
      <c r="D389" s="48">
        <f aca="true" t="shared" si="25" ref="D389:K389">SUM(D385:D388)</f>
        <v>110926</v>
      </c>
      <c r="E389" s="48">
        <f t="shared" si="25"/>
        <v>110704</v>
      </c>
      <c r="F389" s="16">
        <f>SUM(F385:F388)</f>
        <v>99200</v>
      </c>
      <c r="G389" s="15">
        <f t="shared" si="25"/>
        <v>111467</v>
      </c>
      <c r="H389" s="15">
        <f t="shared" si="25"/>
        <v>77900</v>
      </c>
      <c r="I389" s="15">
        <f t="shared" si="25"/>
        <v>107521</v>
      </c>
      <c r="J389" s="15">
        <f t="shared" si="25"/>
        <v>107300</v>
      </c>
      <c r="K389" s="15">
        <f t="shared" si="25"/>
        <v>112500</v>
      </c>
      <c r="L389" s="15">
        <f>SUM(L385:L388)</f>
        <v>105705</v>
      </c>
      <c r="M389" s="15">
        <f>SUM(M385:M388)</f>
        <v>86914</v>
      </c>
      <c r="N389" s="15">
        <f>SUM(N385:N388)</f>
        <v>95550</v>
      </c>
      <c r="O389" s="15">
        <f>SUM(O385:O388)</f>
        <v>97311</v>
      </c>
      <c r="P389" s="15">
        <f>SUM(P385:P388)</f>
        <v>61398</v>
      </c>
      <c r="Q389" s="126">
        <f>SUM(P389/O389*100)</f>
        <v>63.09461417517033</v>
      </c>
      <c r="R389" s="15">
        <f>SUM(R385:R388)</f>
        <v>96532</v>
      </c>
    </row>
    <row r="390" spans="1:18" ht="12.75">
      <c r="A390" s="33"/>
      <c r="B390" s="93"/>
      <c r="C390" s="32"/>
      <c r="D390" s="32"/>
      <c r="E390" s="48"/>
      <c r="F390" s="21"/>
      <c r="G390" s="15"/>
      <c r="H390" s="17"/>
      <c r="I390" s="17"/>
      <c r="J390" s="17"/>
      <c r="K390" s="17"/>
      <c r="L390" s="17"/>
      <c r="M390" s="17"/>
      <c r="N390" s="17"/>
      <c r="O390" s="17"/>
      <c r="P390" s="17"/>
      <c r="Q390" s="125"/>
      <c r="R390" s="129"/>
    </row>
    <row r="391" spans="1:18" ht="12.75">
      <c r="A391" s="39"/>
      <c r="B391" s="83"/>
      <c r="C391" s="88"/>
      <c r="D391" s="61"/>
      <c r="E391" s="61"/>
      <c r="F391" s="21"/>
      <c r="G391" s="21"/>
      <c r="H391" s="17"/>
      <c r="I391" s="17"/>
      <c r="J391" s="17"/>
      <c r="K391" s="17"/>
      <c r="L391" s="17"/>
      <c r="M391" s="17"/>
      <c r="N391" s="17"/>
      <c r="O391" s="17"/>
      <c r="P391" s="17"/>
      <c r="Q391" s="125"/>
      <c r="R391" s="129"/>
    </row>
    <row r="392" spans="1:18" ht="24" hidden="1">
      <c r="A392" s="141"/>
      <c r="B392" s="53" t="s">
        <v>120</v>
      </c>
      <c r="C392" s="142"/>
      <c r="D392" s="95"/>
      <c r="E392" s="143"/>
      <c r="F392" s="21"/>
      <c r="G392" s="21"/>
      <c r="H392" s="17"/>
      <c r="I392" s="17"/>
      <c r="J392" s="17"/>
      <c r="K392" s="17"/>
      <c r="L392" s="17"/>
      <c r="M392" s="17"/>
      <c r="N392" s="17"/>
      <c r="O392" s="17"/>
      <c r="P392" s="17"/>
      <c r="Q392" s="125"/>
      <c r="R392" s="129"/>
    </row>
    <row r="393" spans="1:18" ht="12.75" hidden="1">
      <c r="A393" s="144"/>
      <c r="B393" s="36" t="s">
        <v>163</v>
      </c>
      <c r="C393" s="146"/>
      <c r="D393" s="96"/>
      <c r="E393" s="147"/>
      <c r="F393" s="21"/>
      <c r="G393" s="21"/>
      <c r="H393" s="17"/>
      <c r="I393" s="17"/>
      <c r="J393" s="17"/>
      <c r="K393" s="17"/>
      <c r="L393" s="17"/>
      <c r="M393" s="17"/>
      <c r="N393" s="17"/>
      <c r="O393" s="17"/>
      <c r="P393" s="17"/>
      <c r="Q393" s="125"/>
      <c r="R393" s="129"/>
    </row>
    <row r="394" spans="1:18" ht="12.75" hidden="1">
      <c r="A394" s="35" t="s">
        <v>121</v>
      </c>
      <c r="B394" s="36" t="s">
        <v>122</v>
      </c>
      <c r="C394" s="64" t="s">
        <v>31</v>
      </c>
      <c r="D394" s="63"/>
      <c r="E394" s="63" t="s">
        <v>123</v>
      </c>
      <c r="F394" s="21"/>
      <c r="G394" s="21"/>
      <c r="H394" s="17"/>
      <c r="I394" s="17"/>
      <c r="J394" s="17"/>
      <c r="K394" s="17"/>
      <c r="L394" s="17"/>
      <c r="M394" s="17"/>
      <c r="N394" s="17"/>
      <c r="O394" s="17"/>
      <c r="P394" s="17"/>
      <c r="Q394" s="125"/>
      <c r="R394" s="129"/>
    </row>
    <row r="395" spans="1:18" ht="12.75" hidden="1">
      <c r="A395" s="35"/>
      <c r="B395" s="97" t="s">
        <v>14</v>
      </c>
      <c r="C395" s="64" t="s">
        <v>31</v>
      </c>
      <c r="D395" s="63"/>
      <c r="E395" s="63" t="s">
        <v>123</v>
      </c>
      <c r="F395" s="17">
        <v>24680</v>
      </c>
      <c r="G395" s="21"/>
      <c r="H395" s="17"/>
      <c r="I395" s="17"/>
      <c r="J395" s="17"/>
      <c r="K395" s="17"/>
      <c r="L395" s="17"/>
      <c r="M395" s="17"/>
      <c r="N395" s="17"/>
      <c r="O395" s="17"/>
      <c r="P395" s="17"/>
      <c r="Q395" s="125"/>
      <c r="R395" s="129"/>
    </row>
    <row r="396" spans="1:18" ht="12.75">
      <c r="A396" s="141"/>
      <c r="B396" s="53" t="s">
        <v>240</v>
      </c>
      <c r="C396" s="142"/>
      <c r="D396" s="95"/>
      <c r="E396" s="143"/>
      <c r="F396" s="17"/>
      <c r="G396" s="21"/>
      <c r="H396" s="17"/>
      <c r="I396" s="17"/>
      <c r="J396" s="17"/>
      <c r="K396" s="17"/>
      <c r="L396" s="17"/>
      <c r="M396" s="17"/>
      <c r="N396" s="17"/>
      <c r="O396" s="17"/>
      <c r="P396" s="17"/>
      <c r="Q396" s="125"/>
      <c r="R396" s="129"/>
    </row>
    <row r="397" spans="1:18" ht="12.75">
      <c r="A397" s="136"/>
      <c r="B397" s="41"/>
      <c r="C397" s="137"/>
      <c r="D397" s="85"/>
      <c r="E397" s="138"/>
      <c r="F397" s="17"/>
      <c r="G397" s="21"/>
      <c r="H397" s="17"/>
      <c r="I397" s="17"/>
      <c r="J397" s="17"/>
      <c r="K397" s="17"/>
      <c r="L397" s="17"/>
      <c r="M397" s="17"/>
      <c r="N397" s="17"/>
      <c r="O397" s="17"/>
      <c r="P397" s="17"/>
      <c r="Q397" s="125"/>
      <c r="R397" s="129"/>
    </row>
    <row r="398" spans="1:18" ht="12.75">
      <c r="A398" s="33" t="s">
        <v>92</v>
      </c>
      <c r="B398" s="34" t="s">
        <v>17</v>
      </c>
      <c r="C398" s="32" t="s">
        <v>124</v>
      </c>
      <c r="D398" s="32">
        <v>22310</v>
      </c>
      <c r="E398" s="32">
        <v>21340</v>
      </c>
      <c r="F398" s="17">
        <v>24680</v>
      </c>
      <c r="G398" s="17">
        <v>24193</v>
      </c>
      <c r="H398" s="17">
        <v>30255</v>
      </c>
      <c r="I398" s="17">
        <v>33594</v>
      </c>
      <c r="J398" s="17">
        <v>31987</v>
      </c>
      <c r="K398" s="17">
        <v>31398</v>
      </c>
      <c r="L398" s="17">
        <v>34431</v>
      </c>
      <c r="M398" s="17">
        <v>33548</v>
      </c>
      <c r="N398" s="17">
        <v>34000</v>
      </c>
      <c r="O398" s="17">
        <v>36895</v>
      </c>
      <c r="P398" s="17">
        <v>34873</v>
      </c>
      <c r="Q398" s="125">
        <f>SUM(P398/O398*100)</f>
        <v>94.51958259926819</v>
      </c>
      <c r="R398" s="129">
        <v>66237</v>
      </c>
    </row>
    <row r="399" spans="1:18" ht="12.75">
      <c r="A399" s="33"/>
      <c r="B399" s="34" t="s">
        <v>23</v>
      </c>
      <c r="C399" s="32" t="s">
        <v>125</v>
      </c>
      <c r="D399" s="32">
        <v>24000</v>
      </c>
      <c r="E399" s="32">
        <v>18472</v>
      </c>
      <c r="F399" s="17">
        <v>22000</v>
      </c>
      <c r="G399" s="17">
        <v>28678</v>
      </c>
      <c r="H399" s="17">
        <v>29000</v>
      </c>
      <c r="I399" s="17">
        <v>47264</v>
      </c>
      <c r="J399" s="17">
        <v>47264</v>
      </c>
      <c r="K399" s="17">
        <v>48000</v>
      </c>
      <c r="L399" s="17">
        <v>44967</v>
      </c>
      <c r="M399" s="17">
        <v>25540</v>
      </c>
      <c r="N399" s="17">
        <v>99000</v>
      </c>
      <c r="O399" s="17">
        <v>34039</v>
      </c>
      <c r="P399" s="17">
        <v>15709</v>
      </c>
      <c r="Q399" s="125">
        <f>SUM(P399/O399*100)</f>
        <v>46.15000440670995</v>
      </c>
      <c r="R399" s="129">
        <v>48000</v>
      </c>
    </row>
    <row r="400" spans="1:18" ht="12.75" hidden="1">
      <c r="A400" s="33"/>
      <c r="B400" s="34"/>
      <c r="C400" s="32"/>
      <c r="D400" s="32"/>
      <c r="E400" s="32"/>
      <c r="F400" s="21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25" t="e">
        <f>SUM(P400/O400*100)</f>
        <v>#DIV/0!</v>
      </c>
      <c r="R400" s="129"/>
    </row>
    <row r="401" spans="1:18" ht="12.75" hidden="1">
      <c r="A401" s="33"/>
      <c r="B401" s="34"/>
      <c r="C401" s="32"/>
      <c r="D401" s="32"/>
      <c r="E401" s="32"/>
      <c r="F401" s="21"/>
      <c r="G401" s="17"/>
      <c r="H401" s="17">
        <v>7700</v>
      </c>
      <c r="I401" s="17"/>
      <c r="J401" s="17"/>
      <c r="K401" s="17"/>
      <c r="L401" s="17"/>
      <c r="M401" s="17"/>
      <c r="N401" s="17"/>
      <c r="O401" s="17"/>
      <c r="P401" s="17"/>
      <c r="Q401" s="125" t="e">
        <f>SUM(P401/O401*100)</f>
        <v>#DIV/0!</v>
      </c>
      <c r="R401" s="129"/>
    </row>
    <row r="402" spans="1:18" ht="12.75">
      <c r="A402" s="33" t="s">
        <v>27</v>
      </c>
      <c r="B402" s="34" t="s">
        <v>28</v>
      </c>
      <c r="C402" s="32" t="s">
        <v>126</v>
      </c>
      <c r="D402" s="32"/>
      <c r="E402" s="32">
        <v>0</v>
      </c>
      <c r="F402" s="17">
        <v>72000</v>
      </c>
      <c r="G402" s="17">
        <v>64501</v>
      </c>
      <c r="H402" s="17">
        <v>20149</v>
      </c>
      <c r="I402" s="17">
        <v>14357</v>
      </c>
      <c r="J402" s="17">
        <v>14357</v>
      </c>
      <c r="K402" s="17">
        <v>0</v>
      </c>
      <c r="L402" s="17">
        <v>6222</v>
      </c>
      <c r="M402" s="17">
        <v>5924</v>
      </c>
      <c r="N402" s="17">
        <v>0</v>
      </c>
      <c r="O402" s="17">
        <v>0</v>
      </c>
      <c r="P402" s="17">
        <v>0</v>
      </c>
      <c r="Q402" s="125"/>
      <c r="R402" s="129">
        <v>0</v>
      </c>
    </row>
    <row r="403" spans="1:18" ht="12.75">
      <c r="A403" s="33"/>
      <c r="B403" s="44" t="s">
        <v>14</v>
      </c>
      <c r="C403" s="32"/>
      <c r="D403" s="48">
        <v>46310</v>
      </c>
      <c r="E403" s="48">
        <f aca="true" t="shared" si="26" ref="E403:K403">SUM(E398:E402)</f>
        <v>39812</v>
      </c>
      <c r="F403" s="16">
        <f t="shared" si="26"/>
        <v>118680</v>
      </c>
      <c r="G403" s="15">
        <f t="shared" si="26"/>
        <v>117372</v>
      </c>
      <c r="H403" s="15">
        <f t="shared" si="26"/>
        <v>87104</v>
      </c>
      <c r="I403" s="15">
        <f t="shared" si="26"/>
        <v>95215</v>
      </c>
      <c r="J403" s="15">
        <f t="shared" si="26"/>
        <v>93608</v>
      </c>
      <c r="K403" s="15">
        <f t="shared" si="26"/>
        <v>79398</v>
      </c>
      <c r="L403" s="15">
        <f>SUM(L398:L402)</f>
        <v>85620</v>
      </c>
      <c r="M403" s="15">
        <f>SUM(M398:M402)</f>
        <v>65012</v>
      </c>
      <c r="N403" s="15">
        <f>SUM(N398:N402)</f>
        <v>133000</v>
      </c>
      <c r="O403" s="15">
        <f>SUM(O398:O402)</f>
        <v>70934</v>
      </c>
      <c r="P403" s="15">
        <f>SUM(P398:P402)</f>
        <v>50582</v>
      </c>
      <c r="Q403" s="126">
        <f>SUM(P403/O403*100)</f>
        <v>71.30854033326754</v>
      </c>
      <c r="R403" s="15">
        <f>SUM(R398:R402)</f>
        <v>114237</v>
      </c>
    </row>
    <row r="404" spans="1:18" ht="12.75">
      <c r="A404" s="33"/>
      <c r="B404" s="93"/>
      <c r="C404" s="32"/>
      <c r="D404" s="32"/>
      <c r="E404" s="48"/>
      <c r="F404" s="21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25"/>
      <c r="R404" s="129"/>
    </row>
    <row r="405" spans="1:18" ht="12.75">
      <c r="A405" s="59"/>
      <c r="B405" s="120" t="s">
        <v>198</v>
      </c>
      <c r="C405" s="66"/>
      <c r="D405" s="66"/>
      <c r="E405" s="61"/>
      <c r="F405" s="21"/>
      <c r="G405" s="21"/>
      <c r="H405" s="17"/>
      <c r="I405" s="17"/>
      <c r="J405" s="17"/>
      <c r="K405" s="17"/>
      <c r="L405" s="17"/>
      <c r="M405" s="17"/>
      <c r="N405" s="17"/>
      <c r="O405" s="17"/>
      <c r="P405" s="17"/>
      <c r="Q405" s="125"/>
      <c r="R405" s="129"/>
    </row>
    <row r="406" spans="1:18" ht="12.75" hidden="1">
      <c r="A406" s="59"/>
      <c r="B406" s="119"/>
      <c r="C406" s="66"/>
      <c r="D406" s="66"/>
      <c r="E406" s="61"/>
      <c r="F406" s="21"/>
      <c r="G406" s="21"/>
      <c r="H406" s="17"/>
      <c r="I406" s="17"/>
      <c r="J406" s="17"/>
      <c r="K406" s="17"/>
      <c r="L406" s="17"/>
      <c r="M406" s="17"/>
      <c r="N406" s="17"/>
      <c r="O406" s="17"/>
      <c r="P406" s="17"/>
      <c r="Q406" s="125" t="e">
        <f>SUM(P406/O406*100)</f>
        <v>#DIV/0!</v>
      </c>
      <c r="R406" s="129"/>
    </row>
    <row r="407" spans="1:18" ht="12.75">
      <c r="A407" s="59">
        <v>9310</v>
      </c>
      <c r="B407" s="42" t="s">
        <v>199</v>
      </c>
      <c r="C407" s="66"/>
      <c r="D407" s="66"/>
      <c r="E407" s="61"/>
      <c r="F407" s="21"/>
      <c r="G407" s="21"/>
      <c r="H407" s="17">
        <v>0</v>
      </c>
      <c r="I407" s="17">
        <v>3242</v>
      </c>
      <c r="J407" s="17">
        <v>2418</v>
      </c>
      <c r="K407" s="17">
        <v>27493</v>
      </c>
      <c r="L407" s="17">
        <v>32243</v>
      </c>
      <c r="M407" s="17">
        <v>19303</v>
      </c>
      <c r="N407" s="17">
        <v>25000</v>
      </c>
      <c r="O407" s="17">
        <v>32743</v>
      </c>
      <c r="P407" s="17">
        <v>19582</v>
      </c>
      <c r="Q407" s="125">
        <f>SUM(P407/O407*100)</f>
        <v>59.80514919219375</v>
      </c>
      <c r="R407" s="129">
        <v>16969</v>
      </c>
    </row>
    <row r="408" spans="1:18" ht="12.75">
      <c r="A408" s="33"/>
      <c r="B408" s="94" t="s">
        <v>14</v>
      </c>
      <c r="C408" s="66"/>
      <c r="D408" s="66"/>
      <c r="E408" s="61"/>
      <c r="F408" s="21"/>
      <c r="G408" s="21"/>
      <c r="H408" s="15">
        <v>0</v>
      </c>
      <c r="I408" s="15">
        <v>3242</v>
      </c>
      <c r="J408" s="15">
        <v>2418</v>
      </c>
      <c r="K408" s="15">
        <v>27493</v>
      </c>
      <c r="L408" s="15">
        <f>SUM(L407)</f>
        <v>32243</v>
      </c>
      <c r="M408" s="15">
        <f>SUM(M407)</f>
        <v>19303</v>
      </c>
      <c r="N408" s="15">
        <f>SUM(N407)</f>
        <v>25000</v>
      </c>
      <c r="O408" s="15">
        <f>SUM(O407)</f>
        <v>32743</v>
      </c>
      <c r="P408" s="15">
        <f>SUM(P407)</f>
        <v>19582</v>
      </c>
      <c r="Q408" s="126">
        <f>SUM(P408/O408*100)</f>
        <v>59.80514919219375</v>
      </c>
      <c r="R408" s="15">
        <f>SUM(R407)</f>
        <v>16969</v>
      </c>
    </row>
    <row r="409" spans="1:18" ht="12.75">
      <c r="A409" s="33"/>
      <c r="B409" s="93"/>
      <c r="C409" s="66"/>
      <c r="D409" s="66"/>
      <c r="E409" s="61"/>
      <c r="F409" s="21"/>
      <c r="G409" s="21"/>
      <c r="H409" s="17"/>
      <c r="I409" s="17"/>
      <c r="J409" s="17"/>
      <c r="K409" s="17"/>
      <c r="L409" s="17"/>
      <c r="M409" s="17"/>
      <c r="N409" s="17"/>
      <c r="O409" s="17"/>
      <c r="P409" s="17"/>
      <c r="Q409" s="125"/>
      <c r="R409" s="129"/>
    </row>
    <row r="410" spans="1:18" ht="24">
      <c r="A410" s="33"/>
      <c r="B410" s="118" t="s">
        <v>200</v>
      </c>
      <c r="C410" s="66"/>
      <c r="D410" s="66"/>
      <c r="E410" s="61"/>
      <c r="F410" s="21"/>
      <c r="G410" s="21"/>
      <c r="H410" s="17"/>
      <c r="I410" s="17"/>
      <c r="J410" s="17"/>
      <c r="K410" s="17"/>
      <c r="L410" s="17"/>
      <c r="M410" s="17"/>
      <c r="N410" s="17"/>
      <c r="O410" s="17"/>
      <c r="P410" s="17"/>
      <c r="Q410" s="125"/>
      <c r="R410" s="129"/>
    </row>
    <row r="411" spans="1:18" ht="24">
      <c r="A411" s="33">
        <v>1000</v>
      </c>
      <c r="B411" s="34" t="s">
        <v>201</v>
      </c>
      <c r="C411" s="66"/>
      <c r="D411" s="66"/>
      <c r="E411" s="61"/>
      <c r="F411" s="21"/>
      <c r="G411" s="21"/>
      <c r="H411" s="17">
        <v>0</v>
      </c>
      <c r="I411" s="17">
        <v>232</v>
      </c>
      <c r="J411" s="17">
        <v>328</v>
      </c>
      <c r="K411" s="17">
        <v>1000</v>
      </c>
      <c r="L411" s="17">
        <v>2200</v>
      </c>
      <c r="M411" s="17">
        <v>1986</v>
      </c>
      <c r="N411" s="17">
        <v>2000</v>
      </c>
      <c r="O411" s="17">
        <v>2000</v>
      </c>
      <c r="P411" s="17">
        <v>1308</v>
      </c>
      <c r="Q411" s="125">
        <f>SUM(P411/O411*100)</f>
        <v>65.4</v>
      </c>
      <c r="R411" s="129">
        <v>0</v>
      </c>
    </row>
    <row r="412" spans="1:18" ht="12.75">
      <c r="A412" s="33"/>
      <c r="B412" s="93"/>
      <c r="C412" s="66"/>
      <c r="D412" s="66"/>
      <c r="E412" s="61"/>
      <c r="F412" s="21"/>
      <c r="G412" s="21"/>
      <c r="H412" s="17"/>
      <c r="I412" s="17"/>
      <c r="J412" s="17"/>
      <c r="K412" s="17"/>
      <c r="L412" s="17"/>
      <c r="M412" s="17"/>
      <c r="N412" s="17"/>
      <c r="O412" s="17"/>
      <c r="P412" s="17"/>
      <c r="Q412" s="125"/>
      <c r="R412" s="129"/>
    </row>
    <row r="413" spans="1:18" ht="12.75">
      <c r="A413" s="33"/>
      <c r="B413" s="48"/>
      <c r="C413" s="88"/>
      <c r="D413" s="61"/>
      <c r="E413" s="61"/>
      <c r="F413" s="21"/>
      <c r="G413" s="21"/>
      <c r="H413" s="17"/>
      <c r="I413" s="17"/>
      <c r="J413" s="17"/>
      <c r="K413" s="17"/>
      <c r="L413" s="17"/>
      <c r="M413" s="17"/>
      <c r="N413" s="17"/>
      <c r="O413" s="17"/>
      <c r="P413" s="17"/>
      <c r="Q413" s="125"/>
      <c r="R413" s="129"/>
    </row>
    <row r="414" spans="1:18" ht="12.75">
      <c r="A414" s="33"/>
      <c r="B414" s="48" t="s">
        <v>127</v>
      </c>
      <c r="C414" s="48" t="s">
        <v>128</v>
      </c>
      <c r="D414" s="48">
        <f>SUM(D245+D257+D261+D266+D269+D290+D293+D320+D328+D334+D340+D345+D350+D365+D371+D378+D382+D389+D403)</f>
        <v>1882842</v>
      </c>
      <c r="E414" s="48">
        <f>SUM(E245+E257+E261+E266+E269+E272+E290+E293+E320+E321+E328+E334+E335+E340+E345+E350+E365+E371+E378+E382+E389+E390+E403+E404)</f>
        <v>2346741</v>
      </c>
      <c r="F414" s="15">
        <f>SUM(F245+F257+F266+F272+F290+F320+F328+F334+F340+F345+F350+F365+F371+F378+F382+F389+F403)</f>
        <v>2122224</v>
      </c>
      <c r="G414" s="15">
        <f>SUM(G245+G257+G261+G266+G269+G290+G272+G293+G320+G328+G334+G340+G345+G350+G365+G371+G378+G382+G389+G403)</f>
        <v>2269007</v>
      </c>
      <c r="H414" s="15">
        <f>SUM(H245+H257+H261+H266+H269+H290+H272+H293+H320+H328+H334+H340+H345+H350+H356+H365+H371+H378+H382+H389+H403+H250+H408+H411)</f>
        <v>2158196</v>
      </c>
      <c r="I414" s="15">
        <f>SUM(I245+I257+I261+I266+I269+I290+I272+I293+I320+I328+I334+I340+I345+I350+I356+I365+I371+I378+I382+I389+I403+I250+I408+I411)</f>
        <v>2422018</v>
      </c>
      <c r="J414" s="15">
        <f>SUM(J245+J257+J261+J266+J269+J290+J272+J293+J320+J328+J334+J340+J345+J350+J356+J365+J371+J378+J382+J389+J403+J250+J408+J411)</f>
        <v>2452784</v>
      </c>
      <c r="K414" s="15">
        <f>SUM(K245+K257+K261+K266+K269+K290+K272+K293+K320+K328+K334+K340+K345+K350+K356+K365+K371+K378+K382+K389+K403+K250+K408+K411)</f>
        <v>2609831</v>
      </c>
      <c r="L414" s="15">
        <f>SUM(L245+L257+L261+L266+L269+L290+L272+L293+L320+L328+L334+L340+L345+L350+L356+L365+L371+L378+L382+L389+L403+L250+L408+L411+L298+L304)</f>
        <v>2797460</v>
      </c>
      <c r="M414" s="15">
        <f>SUM(M245+M257+M261+M266+M269+M290+M272+M293+M320+M328+M334+M340+M345+M350+M356+M365+M371+M378+M382+M389+M403+M250+M408+M411+M298+M304)</f>
        <v>2456568</v>
      </c>
      <c r="N414" s="15">
        <f>SUM(N245+N257+N261+N266+N269+N290+N272+N293+N320+N328+N334+N340+N345+N350+N356+N365+N371+N378+N382+N389+N403+N250+N408+N411+N298+N304+N278)</f>
        <v>2763607</v>
      </c>
      <c r="O414" s="15">
        <f>SUM(O245+O257+O261+O266+O269+O290+O272+O293+O320+O328+O334+O340+O345+O350+O356+O365+O371+O378+O382+O389+O403+O250+O408+O411+O298+O304+O278+O284)</f>
        <v>4549936</v>
      </c>
      <c r="P414" s="15">
        <f>SUM(P245+P257+P261+P266+P269+P290+P272+P293+P320+P328+P334+P340+P345+P350+P356+P365+P371+P378+P382+P389+P403+P250+P408+P411+P298+P304+P278+P284)</f>
        <v>4315317</v>
      </c>
      <c r="Q414" s="126">
        <f>SUM(P414/O414*100)</f>
        <v>94.84346593007022</v>
      </c>
      <c r="R414" s="15">
        <f>SUM(R245+R257+R261+R266+R269+R290+R272+R293+R320+R328+R334+R340+R345+R350+R356+R365+R371+R378+R382+R389+R403+R250+R408+R411+R298+R304+R278+R284+R308+R311)</f>
        <v>4069220</v>
      </c>
    </row>
    <row r="415" spans="1:18" ht="12.75">
      <c r="A415" s="35"/>
      <c r="B415" s="36"/>
      <c r="C415" s="64"/>
      <c r="D415" s="63"/>
      <c r="E415" s="63"/>
      <c r="F415" s="17"/>
      <c r="G415" s="21"/>
      <c r="H415" s="17"/>
      <c r="I415" s="17"/>
      <c r="J415" s="17"/>
      <c r="K415" s="17"/>
      <c r="L415" s="17"/>
      <c r="M415" s="17"/>
      <c r="N415" s="17"/>
      <c r="O415" s="17"/>
      <c r="P415" s="17"/>
      <c r="Q415" s="125"/>
      <c r="R415" s="129"/>
    </row>
    <row r="416" spans="1:18" ht="24">
      <c r="A416" s="35"/>
      <c r="B416" s="38" t="s">
        <v>129</v>
      </c>
      <c r="C416" s="64"/>
      <c r="D416" s="63"/>
      <c r="E416" s="63"/>
      <c r="F416" s="15"/>
      <c r="G416" s="21"/>
      <c r="H416" s="17"/>
      <c r="I416" s="17"/>
      <c r="J416" s="17"/>
      <c r="K416" s="17"/>
      <c r="L416" s="17"/>
      <c r="M416" s="17"/>
      <c r="N416" s="17"/>
      <c r="O416" s="17"/>
      <c r="P416" s="17"/>
      <c r="Q416" s="125"/>
      <c r="R416" s="129"/>
    </row>
    <row r="417" spans="1:18" ht="12.75">
      <c r="A417" s="39"/>
      <c r="B417" s="41"/>
      <c r="C417" s="65"/>
      <c r="D417" s="66"/>
      <c r="E417" s="66"/>
      <c r="F417" s="108"/>
      <c r="G417" s="21"/>
      <c r="H417" s="17"/>
      <c r="I417" s="17"/>
      <c r="J417" s="17"/>
      <c r="K417" s="17"/>
      <c r="L417" s="17"/>
      <c r="M417" s="17"/>
      <c r="N417" s="17"/>
      <c r="O417" s="17"/>
      <c r="P417" s="17"/>
      <c r="Q417" s="125"/>
      <c r="R417" s="129"/>
    </row>
    <row r="418" spans="1:18" ht="12.75">
      <c r="A418" s="33"/>
      <c r="B418" s="44" t="s">
        <v>16</v>
      </c>
      <c r="C418" s="32"/>
      <c r="D418" s="32"/>
      <c r="E418" s="32"/>
      <c r="F418" s="108"/>
      <c r="G418" s="17"/>
      <c r="H418" s="17"/>
      <c r="I418" s="17"/>
      <c r="J418" s="17" t="s">
        <v>165</v>
      </c>
      <c r="K418" s="17" t="s">
        <v>165</v>
      </c>
      <c r="L418" s="17" t="s">
        <v>165</v>
      </c>
      <c r="M418" s="17" t="s">
        <v>165</v>
      </c>
      <c r="N418" s="17" t="s">
        <v>165</v>
      </c>
      <c r="O418" s="17" t="s">
        <v>165</v>
      </c>
      <c r="P418" s="17" t="s">
        <v>165</v>
      </c>
      <c r="Q418" s="125"/>
      <c r="R418" s="129"/>
    </row>
    <row r="419" spans="1:18" ht="12.75">
      <c r="A419" s="33" t="s">
        <v>98</v>
      </c>
      <c r="B419" s="34" t="s">
        <v>99</v>
      </c>
      <c r="C419" s="32" t="s">
        <v>130</v>
      </c>
      <c r="D419" s="32">
        <v>21455</v>
      </c>
      <c r="E419" s="32">
        <v>51340</v>
      </c>
      <c r="F419" s="108">
        <v>61750</v>
      </c>
      <c r="G419" s="17">
        <v>86595</v>
      </c>
      <c r="H419" s="17">
        <v>84550</v>
      </c>
      <c r="I419" s="17">
        <v>56569</v>
      </c>
      <c r="J419" s="17">
        <v>58538</v>
      </c>
      <c r="K419" s="17">
        <v>74268</v>
      </c>
      <c r="L419" s="17">
        <v>83824</v>
      </c>
      <c r="M419" s="17">
        <v>83818</v>
      </c>
      <c r="N419" s="17">
        <v>104000</v>
      </c>
      <c r="O419" s="17">
        <v>142415</v>
      </c>
      <c r="P419" s="17">
        <v>132163</v>
      </c>
      <c r="Q419" s="125">
        <f>SUM(P419/O419*100)</f>
        <v>92.80132008566513</v>
      </c>
      <c r="R419" s="129">
        <v>369322</v>
      </c>
    </row>
    <row r="420" spans="1:18" ht="12.75">
      <c r="A420" s="33"/>
      <c r="B420" s="34" t="s">
        <v>25</v>
      </c>
      <c r="C420" s="32"/>
      <c r="D420" s="32"/>
      <c r="E420" s="32"/>
      <c r="F420" s="108"/>
      <c r="G420" s="17"/>
      <c r="H420" s="17"/>
      <c r="I420" s="17"/>
      <c r="J420" s="17"/>
      <c r="K420" s="17"/>
      <c r="L420" s="17">
        <v>1520</v>
      </c>
      <c r="M420" s="17">
        <v>1520</v>
      </c>
      <c r="N420" s="17">
        <v>0</v>
      </c>
      <c r="O420" s="17">
        <v>17325</v>
      </c>
      <c r="P420" s="17">
        <v>17325</v>
      </c>
      <c r="Q420" s="125">
        <f>SUM(P420/O420*100)</f>
        <v>100</v>
      </c>
      <c r="R420" s="129"/>
    </row>
    <row r="421" spans="1:18" ht="12.75">
      <c r="A421" s="33"/>
      <c r="B421" s="48" t="s">
        <v>14</v>
      </c>
      <c r="C421" s="32" t="s">
        <v>130</v>
      </c>
      <c r="D421" s="48">
        <v>21455</v>
      </c>
      <c r="E421" s="48">
        <v>51340</v>
      </c>
      <c r="F421" s="108">
        <v>61750</v>
      </c>
      <c r="G421" s="15">
        <v>86595</v>
      </c>
      <c r="H421" s="15">
        <v>84550</v>
      </c>
      <c r="I421" s="15">
        <v>56569</v>
      </c>
      <c r="J421" s="15">
        <v>58538</v>
      </c>
      <c r="K421" s="15">
        <v>74268</v>
      </c>
      <c r="L421" s="15">
        <f>SUM(L419:L420)</f>
        <v>85344</v>
      </c>
      <c r="M421" s="15">
        <f>SUM(M419:M420)</f>
        <v>85338</v>
      </c>
      <c r="N421" s="15">
        <f>SUM(N419:N420)</f>
        <v>104000</v>
      </c>
      <c r="O421" s="15">
        <f>SUM(O419:O420)</f>
        <v>159740</v>
      </c>
      <c r="P421" s="15">
        <f>SUM(P419:P420)</f>
        <v>149488</v>
      </c>
      <c r="Q421" s="126">
        <f>SUM(P421/O421*100)</f>
        <v>93.58207086515587</v>
      </c>
      <c r="R421" s="15">
        <f>SUM(R419:R420)</f>
        <v>369322</v>
      </c>
    </row>
    <row r="422" spans="1:18" ht="12.75">
      <c r="A422" s="105"/>
      <c r="B422" s="106"/>
      <c r="C422" s="107"/>
      <c r="D422" s="106"/>
      <c r="E422" s="106"/>
      <c r="F422" s="108"/>
      <c r="G422" s="108"/>
      <c r="H422" s="17"/>
      <c r="I422" s="17"/>
      <c r="J422" s="17"/>
      <c r="K422" s="17"/>
      <c r="L422" s="17"/>
      <c r="M422" s="17"/>
      <c r="N422" s="17"/>
      <c r="O422" s="17"/>
      <c r="P422" s="17"/>
      <c r="Q422" s="125"/>
      <c r="R422" s="129"/>
    </row>
    <row r="423" spans="1:18" ht="12.75">
      <c r="A423" s="105"/>
      <c r="B423" s="106"/>
      <c r="C423" s="107"/>
      <c r="D423" s="106"/>
      <c r="E423" s="106"/>
      <c r="F423" s="108"/>
      <c r="G423" s="108"/>
      <c r="H423" s="17"/>
      <c r="I423" s="17"/>
      <c r="J423" s="17"/>
      <c r="K423" s="17"/>
      <c r="L423" s="17"/>
      <c r="M423" s="17"/>
      <c r="N423" s="17"/>
      <c r="O423" s="17"/>
      <c r="P423" s="17"/>
      <c r="Q423" s="125"/>
      <c r="R423" s="129"/>
    </row>
    <row r="424" spans="1:18" ht="12.75" hidden="1">
      <c r="A424" s="105"/>
      <c r="B424" s="106" t="s">
        <v>177</v>
      </c>
      <c r="C424" s="107"/>
      <c r="D424" s="106"/>
      <c r="E424" s="106"/>
      <c r="F424" s="104"/>
      <c r="G424" s="108"/>
      <c r="H424" s="17"/>
      <c r="I424" s="17"/>
      <c r="J424" s="17"/>
      <c r="K424" s="17"/>
      <c r="L424" s="17"/>
      <c r="M424" s="17"/>
      <c r="N424" s="17"/>
      <c r="O424" s="17"/>
      <c r="P424" s="17"/>
      <c r="Q424" s="125"/>
      <c r="R424" s="129"/>
    </row>
    <row r="425" spans="1:18" ht="12.75" hidden="1">
      <c r="A425" s="43"/>
      <c r="B425" s="107" t="s">
        <v>17</v>
      </c>
      <c r="C425" s="107"/>
      <c r="D425" s="106"/>
      <c r="E425" s="106"/>
      <c r="F425" s="17">
        <v>19808</v>
      </c>
      <c r="G425" s="104">
        <v>16812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25"/>
      <c r="R425" s="129"/>
    </row>
    <row r="426" spans="1:18" ht="12.75" hidden="1">
      <c r="A426" s="105"/>
      <c r="B426" s="106" t="s">
        <v>14</v>
      </c>
      <c r="C426" s="107"/>
      <c r="D426" s="106"/>
      <c r="E426" s="106"/>
      <c r="F426" s="15">
        <v>19808</v>
      </c>
      <c r="G426" s="108">
        <v>16812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25"/>
      <c r="R426" s="129"/>
    </row>
    <row r="427" spans="1:18" ht="12.75" hidden="1">
      <c r="A427" s="105"/>
      <c r="B427" s="106"/>
      <c r="C427" s="107"/>
      <c r="D427" s="106"/>
      <c r="E427" s="106"/>
      <c r="F427" s="15"/>
      <c r="G427" s="108"/>
      <c r="H427" s="17"/>
      <c r="I427" s="17"/>
      <c r="J427" s="17"/>
      <c r="K427" s="17"/>
      <c r="L427" s="17"/>
      <c r="M427" s="17"/>
      <c r="N427" s="17"/>
      <c r="O427" s="17"/>
      <c r="P427" s="17"/>
      <c r="Q427" s="125"/>
      <c r="R427" s="129"/>
    </row>
    <row r="428" spans="1:18" ht="12.75">
      <c r="A428" s="105"/>
      <c r="B428" s="109" t="s">
        <v>26</v>
      </c>
      <c r="C428" s="107"/>
      <c r="D428" s="107"/>
      <c r="E428" s="107"/>
      <c r="F428" s="21"/>
      <c r="G428" s="104"/>
      <c r="H428" s="17"/>
      <c r="I428" s="17"/>
      <c r="J428" s="17"/>
      <c r="K428" s="17"/>
      <c r="L428" s="17"/>
      <c r="M428" s="17"/>
      <c r="N428" s="17"/>
      <c r="O428" s="17"/>
      <c r="P428" s="17"/>
      <c r="Q428" s="125"/>
      <c r="R428" s="129"/>
    </row>
    <row r="429" spans="1:18" ht="12.75">
      <c r="A429" s="114"/>
      <c r="B429" s="115" t="s">
        <v>17</v>
      </c>
      <c r="C429" s="107"/>
      <c r="D429" s="107"/>
      <c r="E429" s="107"/>
      <c r="F429" s="21"/>
      <c r="G429" s="104">
        <v>1957</v>
      </c>
      <c r="H429" s="17"/>
      <c r="I429" s="17"/>
      <c r="J429" s="17"/>
      <c r="K429" s="17"/>
      <c r="L429" s="17">
        <v>7429</v>
      </c>
      <c r="M429" s="17">
        <v>7429</v>
      </c>
      <c r="N429" s="17">
        <v>0</v>
      </c>
      <c r="O429" s="17">
        <v>6604</v>
      </c>
      <c r="P429" s="17">
        <v>6604</v>
      </c>
      <c r="Q429" s="125">
        <f>SUM(P429/O429*100)</f>
        <v>100</v>
      </c>
      <c r="R429" s="129">
        <v>30000</v>
      </c>
    </row>
    <row r="430" spans="1:18" ht="12.75">
      <c r="A430" s="33"/>
      <c r="B430" s="34" t="s">
        <v>25</v>
      </c>
      <c r="C430" s="32" t="s">
        <v>131</v>
      </c>
      <c r="D430" s="32">
        <v>4000</v>
      </c>
      <c r="E430" s="32">
        <v>8131</v>
      </c>
      <c r="F430" s="21">
        <v>27000</v>
      </c>
      <c r="G430" s="17">
        <v>74823</v>
      </c>
      <c r="H430" s="17">
        <v>50000</v>
      </c>
      <c r="I430" s="17">
        <v>71546</v>
      </c>
      <c r="J430" s="17">
        <v>71935</v>
      </c>
      <c r="K430" s="17">
        <v>72000</v>
      </c>
      <c r="L430" s="17">
        <v>46940</v>
      </c>
      <c r="M430" s="17">
        <v>40849</v>
      </c>
      <c r="N430" s="17">
        <v>41000</v>
      </c>
      <c r="O430" s="17">
        <v>34316</v>
      </c>
      <c r="P430" s="17">
        <v>33903</v>
      </c>
      <c r="Q430" s="125">
        <f>SUM(P430/O430*100)</f>
        <v>98.79647977619769</v>
      </c>
      <c r="R430" s="129">
        <v>0</v>
      </c>
    </row>
    <row r="431" spans="1:18" ht="12.75">
      <c r="A431" s="33" t="s">
        <v>27</v>
      </c>
      <c r="B431" s="34" t="s">
        <v>28</v>
      </c>
      <c r="C431" s="32" t="s">
        <v>132</v>
      </c>
      <c r="D431" s="32"/>
      <c r="E431" s="32">
        <v>0</v>
      </c>
      <c r="F431" s="21">
        <v>10000</v>
      </c>
      <c r="G431" s="17">
        <v>46400</v>
      </c>
      <c r="H431" s="17">
        <v>32200</v>
      </c>
      <c r="I431" s="17">
        <v>45000</v>
      </c>
      <c r="J431" s="17">
        <v>30816</v>
      </c>
      <c r="K431" s="17">
        <v>8000</v>
      </c>
      <c r="L431" s="17">
        <v>9000</v>
      </c>
      <c r="M431" s="17">
        <v>8300</v>
      </c>
      <c r="N431" s="17">
        <v>0</v>
      </c>
      <c r="O431" s="17">
        <v>85164</v>
      </c>
      <c r="P431" s="17">
        <v>82510</v>
      </c>
      <c r="Q431" s="125"/>
      <c r="R431" s="129">
        <v>0</v>
      </c>
    </row>
    <row r="432" spans="1:18" ht="12.75">
      <c r="A432" s="33"/>
      <c r="B432" s="48" t="s">
        <v>14</v>
      </c>
      <c r="C432" s="48" t="s">
        <v>133</v>
      </c>
      <c r="D432" s="48">
        <v>4000</v>
      </c>
      <c r="E432" s="48">
        <v>8131</v>
      </c>
      <c r="F432" s="16">
        <v>37000</v>
      </c>
      <c r="G432" s="15">
        <f>SUM(G429:G431)</f>
        <v>123180</v>
      </c>
      <c r="H432" s="15">
        <f>SUM(H430:H431)</f>
        <v>82200</v>
      </c>
      <c r="I432" s="15">
        <f>SUM(I430:I431)</f>
        <v>116546</v>
      </c>
      <c r="J432" s="15">
        <f>SUM(J430:J431)</f>
        <v>102751</v>
      </c>
      <c r="K432" s="15">
        <f>SUM(K430:K431)</f>
        <v>80000</v>
      </c>
      <c r="L432" s="15">
        <f>SUM(L429:L431)</f>
        <v>63369</v>
      </c>
      <c r="M432" s="15">
        <f>SUM(M429:M431)</f>
        <v>56578</v>
      </c>
      <c r="N432" s="15">
        <f>SUM(N429:N431)</f>
        <v>41000</v>
      </c>
      <c r="O432" s="15">
        <f>SUM(O429:O431)</f>
        <v>126084</v>
      </c>
      <c r="P432" s="15">
        <f>SUM(P429:P431)</f>
        <v>123017</v>
      </c>
      <c r="Q432" s="126">
        <f aca="true" t="shared" si="27" ref="Q432:Q439">SUM(P432/O432*100)</f>
        <v>97.56749468608228</v>
      </c>
      <c r="R432" s="15">
        <f>SUM(R429:R431)</f>
        <v>30000</v>
      </c>
    </row>
    <row r="433" spans="1:18" ht="12.75" hidden="1">
      <c r="A433" s="35"/>
      <c r="B433" s="38"/>
      <c r="C433" s="64"/>
      <c r="D433" s="63"/>
      <c r="E433" s="63"/>
      <c r="F433" s="21"/>
      <c r="G433" s="21"/>
      <c r="H433" s="17"/>
      <c r="I433" s="17"/>
      <c r="J433" s="17"/>
      <c r="K433" s="17"/>
      <c r="L433" s="17"/>
      <c r="M433" s="17"/>
      <c r="N433" s="17"/>
      <c r="O433" s="17"/>
      <c r="P433" s="17"/>
      <c r="Q433" s="125" t="e">
        <f t="shared" si="27"/>
        <v>#DIV/0!</v>
      </c>
      <c r="R433" s="129"/>
    </row>
    <row r="434" spans="1:18" ht="12.75" hidden="1">
      <c r="A434" s="35"/>
      <c r="B434" s="36"/>
      <c r="C434" s="64"/>
      <c r="D434" s="63"/>
      <c r="E434" s="63"/>
      <c r="F434" s="21"/>
      <c r="G434" s="21"/>
      <c r="H434" s="17"/>
      <c r="I434" s="17"/>
      <c r="J434" s="17"/>
      <c r="K434" s="17"/>
      <c r="L434" s="17"/>
      <c r="M434" s="17"/>
      <c r="N434" s="17"/>
      <c r="O434" s="17"/>
      <c r="P434" s="17"/>
      <c r="Q434" s="125" t="e">
        <f t="shared" si="27"/>
        <v>#DIV/0!</v>
      </c>
      <c r="R434" s="129"/>
    </row>
    <row r="435" spans="1:18" ht="12.75" hidden="1">
      <c r="A435" s="35"/>
      <c r="B435" s="36"/>
      <c r="C435" s="64"/>
      <c r="D435" s="63"/>
      <c r="E435" s="63"/>
      <c r="F435" s="21"/>
      <c r="G435" s="21"/>
      <c r="H435" s="17"/>
      <c r="I435" s="17"/>
      <c r="J435" s="17"/>
      <c r="K435" s="17"/>
      <c r="L435" s="17"/>
      <c r="M435" s="17"/>
      <c r="N435" s="17"/>
      <c r="O435" s="17"/>
      <c r="P435" s="17"/>
      <c r="Q435" s="125" t="e">
        <f t="shared" si="27"/>
        <v>#DIV/0!</v>
      </c>
      <c r="R435" s="129"/>
    </row>
    <row r="436" spans="1:18" ht="12.75" hidden="1">
      <c r="A436" s="35"/>
      <c r="B436" s="55"/>
      <c r="C436" s="55"/>
      <c r="D436" s="62"/>
      <c r="E436" s="62"/>
      <c r="F436" s="17">
        <v>12000</v>
      </c>
      <c r="G436" s="21"/>
      <c r="H436" s="17"/>
      <c r="I436" s="17"/>
      <c r="J436" s="17"/>
      <c r="K436" s="17"/>
      <c r="L436" s="17"/>
      <c r="M436" s="17"/>
      <c r="N436" s="17"/>
      <c r="O436" s="17"/>
      <c r="P436" s="17"/>
      <c r="Q436" s="125" t="e">
        <f t="shared" si="27"/>
        <v>#DIV/0!</v>
      </c>
      <c r="R436" s="129"/>
    </row>
    <row r="437" spans="1:18" ht="12.75" hidden="1">
      <c r="A437" s="35"/>
      <c r="B437" s="38"/>
      <c r="C437" s="64"/>
      <c r="D437" s="63"/>
      <c r="E437" s="63"/>
      <c r="F437" s="17">
        <v>23000</v>
      </c>
      <c r="G437" s="21"/>
      <c r="H437" s="17"/>
      <c r="I437" s="17"/>
      <c r="J437" s="17"/>
      <c r="K437" s="17"/>
      <c r="L437" s="17"/>
      <c r="M437" s="17"/>
      <c r="N437" s="17"/>
      <c r="O437" s="17"/>
      <c r="P437" s="17"/>
      <c r="Q437" s="125" t="e">
        <f t="shared" si="27"/>
        <v>#DIV/0!</v>
      </c>
      <c r="R437" s="129"/>
    </row>
    <row r="438" spans="1:18" ht="12.75" hidden="1">
      <c r="A438" s="35"/>
      <c r="B438" s="36"/>
      <c r="C438" s="64"/>
      <c r="D438" s="63"/>
      <c r="E438" s="63"/>
      <c r="F438" s="15">
        <f>SUM(F436:F437)</f>
        <v>35000</v>
      </c>
      <c r="G438" s="21"/>
      <c r="H438" s="17"/>
      <c r="I438" s="17"/>
      <c r="J438" s="17"/>
      <c r="K438" s="17"/>
      <c r="L438" s="17"/>
      <c r="M438" s="17"/>
      <c r="N438" s="17"/>
      <c r="O438" s="17"/>
      <c r="P438" s="17"/>
      <c r="Q438" s="125" t="e">
        <f t="shared" si="27"/>
        <v>#DIV/0!</v>
      </c>
      <c r="R438" s="129"/>
    </row>
    <row r="439" spans="1:18" ht="12.75" hidden="1">
      <c r="A439" s="39"/>
      <c r="B439" s="88"/>
      <c r="C439" s="65"/>
      <c r="D439" s="66"/>
      <c r="E439" s="66"/>
      <c r="F439" s="6">
        <f>SUM(F416+F427+F438+F422)</f>
        <v>35000</v>
      </c>
      <c r="G439" s="21"/>
      <c r="H439" s="28"/>
      <c r="I439" s="28"/>
      <c r="J439" s="28"/>
      <c r="K439" s="28"/>
      <c r="L439" s="28"/>
      <c r="M439" s="28"/>
      <c r="N439" s="28"/>
      <c r="O439" s="28"/>
      <c r="P439" s="28"/>
      <c r="Q439" s="131" t="e">
        <f t="shared" si="27"/>
        <v>#DIV/0!</v>
      </c>
      <c r="R439" s="132"/>
    </row>
    <row r="440" spans="1:18" ht="12.75">
      <c r="A440" s="33"/>
      <c r="B440" s="48"/>
      <c r="C440" s="32"/>
      <c r="D440" s="32"/>
      <c r="E440" s="32"/>
      <c r="F440" s="15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25"/>
      <c r="R440" s="129"/>
    </row>
    <row r="441" spans="1:18" ht="12.75">
      <c r="A441" s="33"/>
      <c r="B441" s="48" t="s">
        <v>239</v>
      </c>
      <c r="C441" s="32"/>
      <c r="D441" s="32"/>
      <c r="E441" s="32"/>
      <c r="F441" s="15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25"/>
      <c r="R441" s="129"/>
    </row>
    <row r="442" spans="1:18" ht="12.75">
      <c r="A442" s="33"/>
      <c r="B442" s="32" t="s">
        <v>25</v>
      </c>
      <c r="C442" s="32"/>
      <c r="D442" s="32"/>
      <c r="E442" s="32"/>
      <c r="F442" s="15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25"/>
      <c r="R442" s="129">
        <v>76512</v>
      </c>
    </row>
    <row r="443" spans="1:18" ht="12.75">
      <c r="A443" s="33"/>
      <c r="B443" s="48" t="s">
        <v>171</v>
      </c>
      <c r="C443" s="32"/>
      <c r="D443" s="32"/>
      <c r="E443" s="32"/>
      <c r="F443" s="15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25"/>
      <c r="R443" s="15">
        <f>SUM(R442)</f>
        <v>76512</v>
      </c>
    </row>
    <row r="444" spans="1:18" ht="12.75">
      <c r="A444" s="33"/>
      <c r="B444" s="48"/>
      <c r="C444" s="32"/>
      <c r="D444" s="32"/>
      <c r="E444" s="32"/>
      <c r="F444" s="15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25"/>
      <c r="R444" s="129"/>
    </row>
    <row r="445" spans="1:18" ht="12.75">
      <c r="A445" s="33"/>
      <c r="B445" s="118" t="s">
        <v>40</v>
      </c>
      <c r="C445" s="32"/>
      <c r="D445" s="32"/>
      <c r="E445" s="32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25"/>
      <c r="R445" s="129"/>
    </row>
    <row r="446" spans="1:18" ht="12.75">
      <c r="A446" s="33"/>
      <c r="B446" s="115" t="s">
        <v>25</v>
      </c>
      <c r="C446" s="32"/>
      <c r="D446" s="32"/>
      <c r="E446" s="32"/>
      <c r="F446" s="17"/>
      <c r="G446" s="17"/>
      <c r="H446" s="17"/>
      <c r="I446" s="17"/>
      <c r="J446" s="17"/>
      <c r="K446" s="17"/>
      <c r="L446" s="17">
        <v>1192</v>
      </c>
      <c r="M446" s="17">
        <v>1104</v>
      </c>
      <c r="N446" s="17">
        <v>0</v>
      </c>
      <c r="O446" s="17">
        <v>80</v>
      </c>
      <c r="P446" s="17">
        <v>76</v>
      </c>
      <c r="Q446" s="125">
        <f>SUM(P446/O446*100)</f>
        <v>95</v>
      </c>
      <c r="R446" s="129"/>
    </row>
    <row r="447" spans="1:18" ht="12.75">
      <c r="A447" s="33" t="s">
        <v>41</v>
      </c>
      <c r="B447" s="34" t="s">
        <v>42</v>
      </c>
      <c r="C447" s="32" t="s">
        <v>135</v>
      </c>
      <c r="D447" s="32">
        <v>10000</v>
      </c>
      <c r="E447" s="32">
        <v>6038</v>
      </c>
      <c r="F447" s="17">
        <v>12000</v>
      </c>
      <c r="G447" s="17">
        <v>12000</v>
      </c>
      <c r="H447" s="17">
        <v>15000</v>
      </c>
      <c r="I447" s="17">
        <v>15000</v>
      </c>
      <c r="J447" s="17">
        <v>6450</v>
      </c>
      <c r="K447" s="17">
        <v>10000</v>
      </c>
      <c r="L447" s="17">
        <v>11000</v>
      </c>
      <c r="M447" s="17">
        <v>10006</v>
      </c>
      <c r="N447" s="17">
        <v>15000</v>
      </c>
      <c r="O447" s="17">
        <v>15000</v>
      </c>
      <c r="P447" s="17">
        <v>13101</v>
      </c>
      <c r="Q447" s="125">
        <f>SUM(P447/O447*100)</f>
        <v>87.33999999999999</v>
      </c>
      <c r="R447" s="129">
        <v>40000</v>
      </c>
    </row>
    <row r="448" spans="1:18" ht="12.75">
      <c r="A448" s="33" t="s">
        <v>134</v>
      </c>
      <c r="B448" s="34" t="s">
        <v>28</v>
      </c>
      <c r="C448" s="32" t="s">
        <v>136</v>
      </c>
      <c r="D448" s="32"/>
      <c r="E448" s="32">
        <v>13000</v>
      </c>
      <c r="F448" s="17">
        <v>23000</v>
      </c>
      <c r="G448" s="17">
        <v>47143</v>
      </c>
      <c r="H448" s="17">
        <v>0</v>
      </c>
      <c r="I448" s="17">
        <v>0</v>
      </c>
      <c r="J448" s="17">
        <v>0</v>
      </c>
      <c r="K448" s="17">
        <v>15700</v>
      </c>
      <c r="L448" s="17">
        <v>22744</v>
      </c>
      <c r="M448" s="17">
        <v>22531</v>
      </c>
      <c r="N448" s="17">
        <v>6000</v>
      </c>
      <c r="O448" s="17">
        <v>6000</v>
      </c>
      <c r="P448" s="17">
        <v>6068</v>
      </c>
      <c r="Q448" s="125">
        <f>SUM(P448/O448*100)</f>
        <v>101.13333333333334</v>
      </c>
      <c r="R448" s="129">
        <v>0</v>
      </c>
    </row>
    <row r="449" spans="1:18" ht="12.75">
      <c r="A449" s="33"/>
      <c r="B449" s="48" t="s">
        <v>14</v>
      </c>
      <c r="C449" s="48" t="s">
        <v>137</v>
      </c>
      <c r="D449" s="48">
        <v>10000</v>
      </c>
      <c r="E449" s="48">
        <f>SUM(E447:E448)</f>
        <v>19038</v>
      </c>
      <c r="F449" s="116">
        <v>35000</v>
      </c>
      <c r="G449" s="15">
        <f>SUM(G447:G448)</f>
        <v>59143</v>
      </c>
      <c r="H449" s="15">
        <f>SUM(H447:H448)</f>
        <v>15000</v>
      </c>
      <c r="I449" s="15">
        <f>SUM(I447:I448)</f>
        <v>15000</v>
      </c>
      <c r="J449" s="15">
        <f>SUM(J447:J448)</f>
        <v>6450</v>
      </c>
      <c r="K449" s="15">
        <f>SUM(K447:K448)</f>
        <v>25700</v>
      </c>
      <c r="L449" s="15">
        <f>SUM(L446:L448)</f>
        <v>34936</v>
      </c>
      <c r="M449" s="15">
        <f>SUM(M446:M448)</f>
        <v>33641</v>
      </c>
      <c r="N449" s="15">
        <f>SUM(N446:N448)</f>
        <v>21000</v>
      </c>
      <c r="O449" s="15">
        <f>SUM(O446:O448)</f>
        <v>21080</v>
      </c>
      <c r="P449" s="15">
        <f>SUM(P446:P448)</f>
        <v>19245</v>
      </c>
      <c r="Q449" s="126">
        <f>SUM(P449/O449*100)</f>
        <v>91.29506641366224</v>
      </c>
      <c r="R449" s="15">
        <f>SUM(R446:R448)</f>
        <v>40000</v>
      </c>
    </row>
    <row r="450" spans="1:18" ht="12.75">
      <c r="A450" s="33"/>
      <c r="B450" s="48" t="s">
        <v>138</v>
      </c>
      <c r="C450" s="48" t="s">
        <v>139</v>
      </c>
      <c r="D450" s="48">
        <f>SUM(D421+D432+D449)</f>
        <v>35455</v>
      </c>
      <c r="E450" s="48">
        <f>SUM(E421+E432+E449)</f>
        <v>78509</v>
      </c>
      <c r="F450" s="15">
        <f aca="true" t="shared" si="28" ref="F450:K450">SUM(F421+F432+F449+F426)</f>
        <v>153558</v>
      </c>
      <c r="G450" s="15">
        <f t="shared" si="28"/>
        <v>285730</v>
      </c>
      <c r="H450" s="15">
        <f t="shared" si="28"/>
        <v>181750</v>
      </c>
      <c r="I450" s="15">
        <f t="shared" si="28"/>
        <v>188115</v>
      </c>
      <c r="J450" s="15">
        <f t="shared" si="28"/>
        <v>167739</v>
      </c>
      <c r="K450" s="15">
        <f t="shared" si="28"/>
        <v>179968</v>
      </c>
      <c r="L450" s="15">
        <f>SUM(L421+L432+L449+L426)</f>
        <v>183649</v>
      </c>
      <c r="M450" s="15">
        <f>SUM(M421+M432+M449+M426)</f>
        <v>175557</v>
      </c>
      <c r="N450" s="15">
        <f>SUM(N421+N432+N449+N426)</f>
        <v>166000</v>
      </c>
      <c r="O450" s="15">
        <f>SUM(O421+O432+O449+O426)</f>
        <v>306904</v>
      </c>
      <c r="P450" s="15">
        <f>SUM(P421+P432+P449+P426)</f>
        <v>291750</v>
      </c>
      <c r="Q450" s="126">
        <f>SUM(P450/O450*100)</f>
        <v>95.06229961160493</v>
      </c>
      <c r="R450" s="15">
        <f>SUM(R421+R432+R449+R426+R443)</f>
        <v>515834</v>
      </c>
    </row>
    <row r="451" spans="1:18" ht="12.75">
      <c r="A451" s="81"/>
      <c r="B451" s="81"/>
      <c r="C451" s="81"/>
      <c r="D451" s="81"/>
      <c r="E451" s="81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25"/>
      <c r="R451" s="129"/>
    </row>
    <row r="452" spans="1:18" ht="12.75">
      <c r="A452" s="33"/>
      <c r="B452" s="34"/>
      <c r="C452" s="48"/>
      <c r="D452" s="48"/>
      <c r="E452" s="48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25"/>
      <c r="R452" s="129"/>
    </row>
    <row r="453" spans="1:18" ht="12.75">
      <c r="A453" s="33"/>
      <c r="B453" s="34"/>
      <c r="C453" s="48"/>
      <c r="D453" s="48"/>
      <c r="E453" s="48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25"/>
      <c r="R453" s="129"/>
    </row>
    <row r="454" spans="1:18" ht="48">
      <c r="A454" s="33" t="s">
        <v>255</v>
      </c>
      <c r="B454" s="32" t="s">
        <v>256</v>
      </c>
      <c r="C454" s="61"/>
      <c r="D454" s="61"/>
      <c r="E454" s="61"/>
      <c r="F454" s="21"/>
      <c r="G454" s="21"/>
      <c r="H454" s="17"/>
      <c r="I454" s="17"/>
      <c r="J454" s="17"/>
      <c r="K454" s="17"/>
      <c r="L454" s="17"/>
      <c r="M454" s="17"/>
      <c r="N454" s="17"/>
      <c r="O454" s="17"/>
      <c r="P454" s="17"/>
      <c r="Q454" s="125"/>
      <c r="R454" s="129">
        <v>87000</v>
      </c>
    </row>
    <row r="455" spans="1:18" ht="24" hidden="1">
      <c r="A455" s="33"/>
      <c r="B455" s="32" t="s">
        <v>167</v>
      </c>
      <c r="C455" s="48"/>
      <c r="D455" s="48"/>
      <c r="E455" s="48">
        <v>10000</v>
      </c>
      <c r="F455" s="17"/>
      <c r="G455" s="15">
        <v>0</v>
      </c>
      <c r="H455" s="17"/>
      <c r="I455" s="17"/>
      <c r="J455" s="17"/>
      <c r="K455" s="17"/>
      <c r="L455" s="17"/>
      <c r="M455" s="17"/>
      <c r="N455" s="17"/>
      <c r="O455" s="17"/>
      <c r="P455" s="17"/>
      <c r="Q455" s="126" t="e">
        <f>SUM(P455/O455*100)</f>
        <v>#DIV/0!</v>
      </c>
      <c r="R455" s="129"/>
    </row>
    <row r="456" spans="1:18" ht="12.75">
      <c r="A456" s="33"/>
      <c r="B456" s="94" t="s">
        <v>140</v>
      </c>
      <c r="C456" s="48" t="s">
        <v>141</v>
      </c>
      <c r="D456" s="48">
        <f>SUM(D414+D450)</f>
        <v>1918297</v>
      </c>
      <c r="E456" s="48">
        <f>SUM(E414+E450+E452+E454+E455)</f>
        <v>2435250</v>
      </c>
      <c r="F456" s="15">
        <f aca="true" t="shared" si="29" ref="F456:K456">SUM(F414+F450+F454+F455)</f>
        <v>2275782</v>
      </c>
      <c r="G456" s="15">
        <f t="shared" si="29"/>
        <v>2554737</v>
      </c>
      <c r="H456" s="15">
        <f t="shared" si="29"/>
        <v>2339946</v>
      </c>
      <c r="I456" s="15">
        <f t="shared" si="29"/>
        <v>2610133</v>
      </c>
      <c r="J456" s="15">
        <f t="shared" si="29"/>
        <v>2620523</v>
      </c>
      <c r="K456" s="15">
        <f t="shared" si="29"/>
        <v>2789799</v>
      </c>
      <c r="L456" s="15">
        <f>SUM(L414+L450+L454+L455)</f>
        <v>2981109</v>
      </c>
      <c r="M456" s="15">
        <f>SUM(M414+M450+M454+M455)</f>
        <v>2632125</v>
      </c>
      <c r="N456" s="15">
        <f>SUM(N414+N450+N454+N455)</f>
        <v>2929607</v>
      </c>
      <c r="O456" s="15">
        <f>SUM(O414+O450+O454+O455)</f>
        <v>4856840</v>
      </c>
      <c r="P456" s="15">
        <f>SUM(P414+P450+P454+P455)</f>
        <v>4607067</v>
      </c>
      <c r="Q456" s="126">
        <f>SUM(P456/O456*100)</f>
        <v>94.85729404304033</v>
      </c>
      <c r="R456" s="15">
        <f>SUM(R414+R450+R454+R455)</f>
        <v>4672054</v>
      </c>
    </row>
    <row r="457" spans="1:18" ht="13.5" thickBot="1">
      <c r="A457" s="98"/>
      <c r="B457" s="99"/>
      <c r="C457" s="100"/>
      <c r="D457" s="101"/>
      <c r="E457" s="101"/>
      <c r="F457" s="27"/>
      <c r="G457" s="27"/>
      <c r="H457" s="17"/>
      <c r="I457" s="17"/>
      <c r="J457" s="17"/>
      <c r="K457" s="17"/>
      <c r="L457" s="122"/>
      <c r="M457" s="122"/>
      <c r="N457" s="122"/>
      <c r="O457" s="122"/>
      <c r="P457" s="122"/>
      <c r="Q457" s="125"/>
      <c r="R457" s="129"/>
    </row>
    <row r="458" spans="1:18" ht="12.75">
      <c r="A458" s="18"/>
      <c r="B458" s="2"/>
      <c r="C458" s="2"/>
      <c r="D458" s="2"/>
      <c r="E458" s="2"/>
      <c r="F458" s="2"/>
      <c r="G458" s="2"/>
      <c r="R458" s="2"/>
    </row>
    <row r="459" spans="1:18" ht="12.75">
      <c r="A459" s="18"/>
      <c r="B459" s="2"/>
      <c r="C459" s="2"/>
      <c r="D459" s="2"/>
      <c r="E459" s="2"/>
      <c r="F459" s="2"/>
      <c r="G459" s="2"/>
      <c r="R459" s="2"/>
    </row>
    <row r="460" spans="1:18" ht="12.75">
      <c r="A460" s="18"/>
      <c r="B460" s="2"/>
      <c r="C460" s="2"/>
      <c r="D460" s="2"/>
      <c r="E460" s="2"/>
      <c r="F460" s="2"/>
      <c r="G460" s="2"/>
      <c r="O460" s="116" t="s">
        <v>164</v>
      </c>
      <c r="P460" s="116"/>
      <c r="Q460" s="116"/>
      <c r="R460" s="2"/>
    </row>
    <row r="461" spans="1:18" ht="12.75">
      <c r="A461" s="2"/>
      <c r="B461" s="2"/>
      <c r="C461" s="2"/>
      <c r="D461" s="2"/>
      <c r="E461" s="3" t="s">
        <v>164</v>
      </c>
      <c r="F461" s="3"/>
      <c r="G461" s="2" t="s">
        <v>164</v>
      </c>
      <c r="O461" s="116"/>
      <c r="P461" s="116"/>
      <c r="Q461" s="116"/>
      <c r="R461" s="2"/>
    </row>
    <row r="462" spans="1:18" ht="12.75">
      <c r="A462" s="2"/>
      <c r="B462" s="2"/>
      <c r="C462" s="2"/>
      <c r="D462" s="2"/>
      <c r="E462" s="3"/>
      <c r="F462" s="3"/>
      <c r="G462" s="2"/>
      <c r="H462" t="s">
        <v>166</v>
      </c>
      <c r="O462" s="116"/>
      <c r="P462" s="116" t="s">
        <v>166</v>
      </c>
      <c r="Q462" s="116"/>
      <c r="R462" s="2"/>
    </row>
    <row r="463" spans="1:18" ht="12.75">
      <c r="A463" s="2"/>
      <c r="B463" s="2" t="s">
        <v>250</v>
      </c>
      <c r="C463" s="2"/>
      <c r="D463" s="2"/>
      <c r="E463" s="3" t="s">
        <v>165</v>
      </c>
      <c r="F463" s="3" t="s">
        <v>166</v>
      </c>
      <c r="G463" s="2"/>
      <c r="O463" s="116"/>
      <c r="P463" s="116"/>
      <c r="Q463" s="116"/>
      <c r="R463" s="2"/>
    </row>
    <row r="464" spans="1:18" ht="12.75">
      <c r="A464" s="2"/>
      <c r="B464" s="2"/>
      <c r="C464" s="2"/>
      <c r="D464" s="2"/>
      <c r="E464" s="2"/>
      <c r="F464" s="2"/>
      <c r="G464" s="2"/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128"/>
    </row>
    <row r="475" ht="12.75">
      <c r="R475" s="128"/>
    </row>
    <row r="476" ht="12.75">
      <c r="R476" s="128"/>
    </row>
    <row r="477" ht="12.75">
      <c r="R477" s="128"/>
    </row>
    <row r="478" ht="12.75">
      <c r="R478" s="128"/>
    </row>
    <row r="479" ht="12.75">
      <c r="R479" s="128"/>
    </row>
    <row r="480" ht="12.75">
      <c r="R480" s="128"/>
    </row>
    <row r="481" ht="12.75">
      <c r="R481" s="128"/>
    </row>
    <row r="482" ht="12.75">
      <c r="R482" s="128"/>
    </row>
    <row r="483" ht="12.75">
      <c r="R483" s="128"/>
    </row>
    <row r="484" ht="12.75">
      <c r="R484" s="128"/>
    </row>
    <row r="485" ht="12.75">
      <c r="R485" s="128"/>
    </row>
    <row r="486" ht="12.75">
      <c r="R486" s="128"/>
    </row>
    <row r="487" ht="12.75">
      <c r="R487" s="128"/>
    </row>
    <row r="488" ht="12.75">
      <c r="R488" s="128"/>
    </row>
    <row r="489" ht="12.75">
      <c r="R489" s="128"/>
    </row>
    <row r="490" ht="12.75">
      <c r="R490" s="128"/>
    </row>
    <row r="491" ht="12.75">
      <c r="R491" s="128"/>
    </row>
    <row r="492" ht="12.75">
      <c r="R492" s="128"/>
    </row>
    <row r="493" ht="12.75">
      <c r="R493" s="128"/>
    </row>
    <row r="494" ht="12.75">
      <c r="R494" s="128"/>
    </row>
    <row r="495" ht="12.75">
      <c r="R495" s="128"/>
    </row>
    <row r="496" ht="12.75">
      <c r="R496" s="128"/>
    </row>
    <row r="497" ht="12.75">
      <c r="R497" s="128"/>
    </row>
    <row r="498" ht="12.75">
      <c r="R498" s="128"/>
    </row>
    <row r="499" ht="12.75">
      <c r="R499" s="128"/>
    </row>
    <row r="500" ht="12.75">
      <c r="R500" s="128"/>
    </row>
    <row r="501" ht="12.75">
      <c r="R501" s="128"/>
    </row>
    <row r="502" ht="12.75">
      <c r="R502" s="128"/>
    </row>
    <row r="503" ht="12.75">
      <c r="R503" s="128"/>
    </row>
    <row r="504" ht="12.75">
      <c r="R504" s="128"/>
    </row>
    <row r="505" ht="12.75">
      <c r="R505" s="128"/>
    </row>
    <row r="506" ht="12.75">
      <c r="R506" s="128"/>
    </row>
    <row r="507" ht="12.75">
      <c r="R507" s="128"/>
    </row>
    <row r="508" ht="12.75">
      <c r="R508" s="128"/>
    </row>
    <row r="509" ht="12.75">
      <c r="R509" s="128"/>
    </row>
    <row r="510" ht="12.75">
      <c r="R510" s="128"/>
    </row>
    <row r="511" ht="12.75">
      <c r="R511" s="128"/>
    </row>
    <row r="512" ht="12.75">
      <c r="R512" s="128"/>
    </row>
    <row r="513" ht="12.75">
      <c r="R513" s="128"/>
    </row>
    <row r="514" ht="12.75">
      <c r="R514" s="128"/>
    </row>
    <row r="515" ht="12.75">
      <c r="R515" s="128"/>
    </row>
    <row r="516" ht="12.75">
      <c r="R516" s="128"/>
    </row>
    <row r="517" ht="12.75">
      <c r="R517" s="128"/>
    </row>
    <row r="518" ht="12.75">
      <c r="R518" s="128"/>
    </row>
    <row r="519" ht="12.75">
      <c r="R519" s="128"/>
    </row>
    <row r="520" ht="12.75">
      <c r="R520" s="128"/>
    </row>
    <row r="521" ht="12.75">
      <c r="R521" s="128"/>
    </row>
    <row r="522" ht="12.75">
      <c r="R522" s="128"/>
    </row>
    <row r="523" ht="12.75">
      <c r="R523" s="128"/>
    </row>
    <row r="524" ht="12.75">
      <c r="R524" s="128"/>
    </row>
    <row r="525" ht="12.75">
      <c r="R525" s="128"/>
    </row>
    <row r="526" ht="12.75">
      <c r="R526" s="128"/>
    </row>
    <row r="527" ht="12.75">
      <c r="R527" s="128"/>
    </row>
    <row r="528" ht="12.75">
      <c r="R528" s="128"/>
    </row>
    <row r="529" ht="12.75">
      <c r="R529" s="128"/>
    </row>
    <row r="530" ht="12.75">
      <c r="R530" s="128"/>
    </row>
    <row r="531" ht="12.75">
      <c r="R531" s="128"/>
    </row>
    <row r="532" ht="12.75">
      <c r="R532" s="128"/>
    </row>
    <row r="533" ht="12.75">
      <c r="R533" s="128"/>
    </row>
    <row r="534" ht="12.75">
      <c r="R534" s="128"/>
    </row>
    <row r="535" ht="12.75">
      <c r="R535" s="128"/>
    </row>
    <row r="536" ht="12.75">
      <c r="R536" s="128"/>
    </row>
    <row r="537" ht="12.75">
      <c r="R537" s="128"/>
    </row>
    <row r="538" ht="12.75">
      <c r="R538" s="128"/>
    </row>
    <row r="539" ht="12.75">
      <c r="R539" s="128"/>
    </row>
    <row r="540" ht="12.75">
      <c r="R540" s="128"/>
    </row>
    <row r="541" ht="12.75">
      <c r="R541" s="128"/>
    </row>
    <row r="542" ht="12.75">
      <c r="R542" s="128"/>
    </row>
    <row r="543" ht="12.75">
      <c r="R543" s="128"/>
    </row>
    <row r="544" ht="12.75">
      <c r="R544" s="128"/>
    </row>
    <row r="545" ht="12.75">
      <c r="R545" s="128"/>
    </row>
    <row r="546" ht="12.75">
      <c r="R546" s="128"/>
    </row>
    <row r="547" ht="12.75">
      <c r="R547" s="128"/>
    </row>
    <row r="548" ht="12.75">
      <c r="R548" s="128"/>
    </row>
    <row r="549" ht="12.75">
      <c r="R549" s="128"/>
    </row>
    <row r="550" ht="12.75">
      <c r="R550" s="128"/>
    </row>
    <row r="551" ht="12.75">
      <c r="R551" s="128"/>
    </row>
    <row r="552" ht="12.75">
      <c r="R552" s="128"/>
    </row>
    <row r="553" ht="12.75">
      <c r="R553" s="128"/>
    </row>
    <row r="554" ht="12.75">
      <c r="R554" s="128"/>
    </row>
    <row r="555" ht="12.75">
      <c r="R555" s="128"/>
    </row>
    <row r="556" ht="12.75">
      <c r="R556" s="128"/>
    </row>
    <row r="557" ht="12.75">
      <c r="R557" s="128"/>
    </row>
    <row r="558" ht="12.75">
      <c r="R558" s="128"/>
    </row>
    <row r="559" ht="12.75">
      <c r="R559" s="128"/>
    </row>
    <row r="560" ht="12.75">
      <c r="R560" s="128"/>
    </row>
    <row r="561" ht="12.75">
      <c r="R561" s="128"/>
    </row>
    <row r="562" ht="12.75">
      <c r="R562" s="128"/>
    </row>
    <row r="563" ht="12.75">
      <c r="R563" s="128"/>
    </row>
    <row r="564" ht="12.75">
      <c r="R564" s="128"/>
    </row>
    <row r="565" ht="12.75">
      <c r="R565" s="128"/>
    </row>
    <row r="566" ht="12.75">
      <c r="R566" s="128"/>
    </row>
    <row r="567" ht="12.75">
      <c r="R567" s="128"/>
    </row>
    <row r="568" ht="12.75">
      <c r="R568" s="128"/>
    </row>
    <row r="569" ht="12.75">
      <c r="R569" s="128"/>
    </row>
    <row r="570" ht="12.75">
      <c r="R570" s="128"/>
    </row>
    <row r="571" ht="12.75">
      <c r="R571" s="128"/>
    </row>
    <row r="572" ht="12.75">
      <c r="R572" s="128"/>
    </row>
    <row r="573" ht="12.75">
      <c r="R573" s="128"/>
    </row>
    <row r="574" ht="12.75">
      <c r="R574" s="128"/>
    </row>
    <row r="575" ht="12.75">
      <c r="R575" s="128"/>
    </row>
    <row r="576" ht="12.75">
      <c r="R576" s="128"/>
    </row>
    <row r="577" ht="12.75">
      <c r="R577" s="128"/>
    </row>
    <row r="578" ht="12.75">
      <c r="R578" s="128"/>
    </row>
    <row r="579" ht="12.75">
      <c r="R579" s="128"/>
    </row>
    <row r="580" ht="12.75">
      <c r="R580" s="128"/>
    </row>
    <row r="581" ht="12.75">
      <c r="R581" s="128"/>
    </row>
    <row r="582" ht="12.75">
      <c r="R582" s="128"/>
    </row>
    <row r="583" ht="12.75">
      <c r="R583" s="128"/>
    </row>
    <row r="584" ht="12.75">
      <c r="R584" s="128"/>
    </row>
    <row r="585" ht="12.75">
      <c r="R585" s="128"/>
    </row>
    <row r="586" ht="12.75">
      <c r="R586" s="128"/>
    </row>
    <row r="587" ht="12.75">
      <c r="R587" s="128"/>
    </row>
    <row r="588" ht="12.75">
      <c r="R588" s="128"/>
    </row>
    <row r="589" ht="12.75">
      <c r="R589" s="128"/>
    </row>
    <row r="590" ht="12.75">
      <c r="R590" s="128"/>
    </row>
    <row r="591" ht="12.75">
      <c r="R591" s="128"/>
    </row>
    <row r="592" ht="12.75">
      <c r="R592" s="128"/>
    </row>
    <row r="593" ht="12.75">
      <c r="R593" s="128"/>
    </row>
    <row r="594" ht="12.75">
      <c r="R594" s="128"/>
    </row>
    <row r="595" ht="12.75">
      <c r="R595" s="128"/>
    </row>
    <row r="596" ht="12.75">
      <c r="R596" s="128"/>
    </row>
    <row r="597" ht="12.75">
      <c r="R597" s="128"/>
    </row>
    <row r="598" ht="12.75">
      <c r="R598" s="128"/>
    </row>
  </sheetData>
  <sheetProtection/>
  <mergeCells count="30">
    <mergeCell ref="A359:A360"/>
    <mergeCell ref="C359:C360"/>
    <mergeCell ref="E359:E360"/>
    <mergeCell ref="R5:R6"/>
    <mergeCell ref="N5:N6"/>
    <mergeCell ref="O5:O6"/>
    <mergeCell ref="A208:A209"/>
    <mergeCell ref="B208:B209"/>
    <mergeCell ref="C208:C209"/>
    <mergeCell ref="E208:E209"/>
    <mergeCell ref="B373:B374"/>
    <mergeCell ref="C392:C393"/>
    <mergeCell ref="E392:E393"/>
    <mergeCell ref="A373:A374"/>
    <mergeCell ref="A286:A287"/>
    <mergeCell ref="C286:C287"/>
    <mergeCell ref="E286:E287"/>
    <mergeCell ref="A346:A347"/>
    <mergeCell ref="C346:C347"/>
    <mergeCell ref="E346:E347"/>
    <mergeCell ref="A366:A367"/>
    <mergeCell ref="C366:C367"/>
    <mergeCell ref="E366:E367"/>
    <mergeCell ref="C373:C374"/>
    <mergeCell ref="E373:E374"/>
    <mergeCell ref="A396:A397"/>
    <mergeCell ref="C396:C397"/>
    <mergeCell ref="E396:E397"/>
    <mergeCell ref="E376:E377"/>
    <mergeCell ref="A392:A39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Потребител на Windows</cp:lastModifiedBy>
  <cp:lastPrinted>2020-01-20T12:52:07Z</cp:lastPrinted>
  <dcterms:created xsi:type="dcterms:W3CDTF">2009-07-23T17:10:42Z</dcterms:created>
  <dcterms:modified xsi:type="dcterms:W3CDTF">2020-01-20T12:52:50Z</dcterms:modified>
  <cp:category/>
  <cp:version/>
  <cp:contentType/>
  <cp:contentStatus/>
</cp:coreProperties>
</file>